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120" yWindow="135" windowWidth="9420" windowHeight="4500" tabRatio="885" activeTab="11"/>
  </bookViews>
  <sheets>
    <sheet name="İcmal" sheetId="14" r:id="rId1"/>
    <sheet name="2018-Öz. İd" sheetId="1" r:id="rId2"/>
    <sheet name="Acıgöl" sheetId="2" r:id="rId3"/>
    <sheet name="Avanos" sheetId="7" r:id="rId4"/>
    <sheet name="D.Kuyu" sheetId="10" r:id="rId5"/>
    <sheet name="Gülşhr" sheetId="9" r:id="rId6"/>
    <sheet name="H.Bektş" sheetId="8" r:id="rId7"/>
    <sheet name="Kozklı" sheetId="5" r:id="rId8"/>
    <sheet name="Ürgüp" sheetId="6" r:id="rId9"/>
    <sheet name="2018-Dğr.Kur." sheetId="3" r:id="rId10"/>
    <sheet name="Ayr. Harc. Pr." sheetId="16" r:id="rId11"/>
    <sheet name="Fonk ve Ek. S.C." sheetId="15" r:id="rId12"/>
  </sheets>
  <definedNames>
    <definedName name="_xlnm.Print_Area" localSheetId="9">'2018-Dğr.Kur.'!$A$1:$G$78</definedName>
    <definedName name="_xlnm.Print_Area" localSheetId="1">'2018-Öz. İd'!$A$1:$F$228</definedName>
    <definedName name="_xlnm.Print_Area" localSheetId="2">Acıgöl!$A$1:$F$35</definedName>
    <definedName name="_xlnm.Print_Area" localSheetId="3">Avanos!$A$1:$F$34</definedName>
    <definedName name="_xlnm.Print_Area" localSheetId="10">'Ayr. Harc. Pr.'!$A$1:$R$53</definedName>
    <definedName name="_xlnm.Print_Area" localSheetId="4">D.Kuyu!$A$1:$F$38</definedName>
    <definedName name="_xlnm.Print_Area" localSheetId="5">Gülşhr!$A$1:$F$34</definedName>
    <definedName name="_xlnm.Print_Area" localSheetId="6">H.Bektş!$A$1:$F$36</definedName>
    <definedName name="_xlnm.Print_Area" localSheetId="7">Kozklı!$A$1:$F$34</definedName>
    <definedName name="_xlnm.Print_Area" localSheetId="8">Ürgüp!$A$1:$F$35</definedName>
  </definedNames>
  <calcPr calcId="152511"/>
  <customWorkbookViews>
    <customWorkbookView name="arif - Kişisel Görünüm" guid="{6B692ABD-B982-4ECB-8AD3-F077BF26FDED}" mergeInterval="0" personalView="1" maximized="1" windowWidth="796" windowHeight="413" activeSheetId="1"/>
    <customWorkbookView name="exper - Kişisel Görünüm" guid="{996B1CA1-B12F-11D4-8E1E-0010B54D9510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G17" i="3" l="1"/>
  <c r="F17" i="3"/>
  <c r="K88" i="3" l="1"/>
  <c r="K70" i="3"/>
  <c r="K69" i="3"/>
  <c r="K68" i="3"/>
  <c r="K62" i="3"/>
  <c r="K61" i="3"/>
  <c r="K60" i="3"/>
  <c r="K57" i="3"/>
  <c r="K85" i="3" s="1"/>
  <c r="K49" i="3"/>
  <c r="K83" i="3" s="1"/>
  <c r="K48" i="3"/>
  <c r="K42" i="3"/>
  <c r="K90" i="3" s="1"/>
  <c r="K41" i="3"/>
  <c r="K39" i="3"/>
  <c r="K38" i="3"/>
  <c r="K33" i="3"/>
  <c r="K28" i="3"/>
  <c r="K22" i="3"/>
  <c r="K87" i="3" s="1"/>
  <c r="K21" i="3"/>
  <c r="K23" i="3" s="1"/>
  <c r="K19" i="3"/>
  <c r="K18" i="3"/>
  <c r="K5" i="3"/>
  <c r="K4" i="3"/>
  <c r="K86" i="3" s="1"/>
  <c r="K84" i="3" l="1"/>
  <c r="K89" i="3"/>
  <c r="K81" i="3"/>
  <c r="K82" i="3"/>
  <c r="D84" i="3"/>
  <c r="K20" i="3"/>
  <c r="C84" i="3" s="1"/>
  <c r="K24" i="3" l="1"/>
  <c r="E17" i="3"/>
  <c r="I59" i="1" l="1"/>
  <c r="E171" i="1"/>
  <c r="F171" i="1"/>
  <c r="D171" i="1"/>
  <c r="E11" i="1" l="1"/>
  <c r="I33" i="1"/>
  <c r="I36" i="1" l="1"/>
  <c r="I30" i="1"/>
  <c r="I74" i="1"/>
  <c r="I75" i="1" s="1"/>
  <c r="I69" i="1"/>
  <c r="L69" i="1" s="1"/>
  <c r="I65" i="1"/>
  <c r="L65" i="1" s="1"/>
  <c r="T44" i="16" s="1"/>
  <c r="I58" i="1"/>
  <c r="I57" i="1"/>
  <c r="L57" i="1" s="1"/>
  <c r="T38" i="16" s="1"/>
  <c r="I56" i="1"/>
  <c r="I55" i="1"/>
  <c r="I50" i="1"/>
  <c r="L50" i="1" s="1"/>
  <c r="T34" i="16" s="1"/>
  <c r="I48" i="1"/>
  <c r="L48" i="1" s="1"/>
  <c r="T32" i="16" s="1"/>
  <c r="I49" i="1"/>
  <c r="L49" i="1" s="1"/>
  <c r="T33" i="16" s="1"/>
  <c r="I47" i="1"/>
  <c r="L47" i="1" s="1"/>
  <c r="T30" i="16" s="1"/>
  <c r="I42" i="1"/>
  <c r="L42" i="1" s="1"/>
  <c r="T28" i="16" s="1"/>
  <c r="I37" i="1"/>
  <c r="L37" i="1" s="1"/>
  <c r="T26" i="16" s="1"/>
  <c r="Q26" i="16" s="1"/>
  <c r="I35" i="1"/>
  <c r="I34" i="1"/>
  <c r="I32" i="1"/>
  <c r="L32" i="1" s="1"/>
  <c r="T21" i="16" s="1"/>
  <c r="I31" i="1"/>
  <c r="I25" i="1"/>
  <c r="L25" i="1" s="1"/>
  <c r="T17" i="16" s="1"/>
  <c r="I24" i="1"/>
  <c r="L24" i="1" s="1"/>
  <c r="T16" i="16" s="1"/>
  <c r="I23" i="1"/>
  <c r="L23" i="1" s="1"/>
  <c r="T15" i="16" s="1"/>
  <c r="I22" i="1"/>
  <c r="L22" i="1" s="1"/>
  <c r="T14" i="16" s="1"/>
  <c r="I21" i="1"/>
  <c r="I16" i="1"/>
  <c r="L16" i="1" s="1"/>
  <c r="T11" i="16" s="1"/>
  <c r="I15" i="1"/>
  <c r="L15" i="1" s="1"/>
  <c r="T10" i="16" s="1"/>
  <c r="I14" i="1"/>
  <c r="L14" i="1" s="1"/>
  <c r="T9" i="16" s="1"/>
  <c r="I13" i="1"/>
  <c r="L13" i="1" s="1"/>
  <c r="T8" i="16" s="1"/>
  <c r="I12" i="1"/>
  <c r="I70" i="1" l="1"/>
  <c r="L70" i="1" s="1"/>
  <c r="T46" i="16" s="1"/>
  <c r="L75" i="1"/>
  <c r="K7" i="15"/>
  <c r="L74" i="1"/>
  <c r="T48" i="16" s="1"/>
  <c r="B38" i="6"/>
  <c r="B37" i="5"/>
  <c r="D40" i="8"/>
  <c r="B40" i="8"/>
  <c r="J7" i="15" l="1"/>
  <c r="B37" i="9"/>
  <c r="B41" i="10"/>
  <c r="B37" i="7"/>
  <c r="D38" i="2" l="1"/>
  <c r="C38" i="2"/>
  <c r="B38" i="2"/>
  <c r="E83" i="3"/>
  <c r="F38" i="2" l="1"/>
  <c r="K58" i="1"/>
  <c r="L58" i="1" s="1"/>
  <c r="T39" i="16" s="1"/>
  <c r="K36" i="1"/>
  <c r="J21" i="6"/>
  <c r="J20" i="6"/>
  <c r="J19" i="6"/>
  <c r="J18" i="6"/>
  <c r="J17" i="6"/>
  <c r="J12" i="6"/>
  <c r="J8" i="6"/>
  <c r="J9" i="6" s="1"/>
  <c r="J23" i="5"/>
  <c r="J22" i="5"/>
  <c r="J21" i="5"/>
  <c r="J20" i="5"/>
  <c r="J19" i="5"/>
  <c r="J14" i="5"/>
  <c r="J8" i="5"/>
  <c r="E48" i="3"/>
  <c r="E47" i="3" s="1"/>
  <c r="B33" i="14" s="1"/>
  <c r="F48" i="3"/>
  <c r="F47" i="3" s="1"/>
  <c r="C33" i="14" s="1"/>
  <c r="G48" i="3"/>
  <c r="G47" i="3" s="1"/>
  <c r="D33" i="14" s="1"/>
  <c r="D48" i="3"/>
  <c r="D47" i="3" s="1"/>
  <c r="K34" i="1"/>
  <c r="L34" i="1" s="1"/>
  <c r="T23" i="16" s="1"/>
  <c r="K35" i="1" l="1"/>
  <c r="K60" i="1"/>
  <c r="L60" i="1" s="1"/>
  <c r="T41" i="16" s="1"/>
  <c r="K56" i="1"/>
  <c r="L56" i="1" s="1"/>
  <c r="T37" i="16" s="1"/>
  <c r="K50" i="3"/>
  <c r="K51" i="3" s="1"/>
  <c r="J22" i="8"/>
  <c r="J21" i="8"/>
  <c r="J20" i="8"/>
  <c r="J19" i="8"/>
  <c r="J18" i="8"/>
  <c r="J13" i="8"/>
  <c r="J8" i="8"/>
  <c r="J22" i="9"/>
  <c r="J21" i="9"/>
  <c r="J20" i="9"/>
  <c r="J19" i="9"/>
  <c r="J18" i="9"/>
  <c r="J13" i="9"/>
  <c r="J8" i="9"/>
  <c r="J23" i="10"/>
  <c r="J22" i="10"/>
  <c r="J21" i="10"/>
  <c r="J20" i="10"/>
  <c r="J19" i="10"/>
  <c r="J13" i="10"/>
  <c r="J8" i="10"/>
  <c r="J23" i="7"/>
  <c r="J22" i="7"/>
  <c r="J21" i="7"/>
  <c r="J20" i="7"/>
  <c r="J19" i="7"/>
  <c r="J14" i="7"/>
  <c r="J8" i="7"/>
  <c r="J23" i="2"/>
  <c r="J22" i="2"/>
  <c r="J21" i="2"/>
  <c r="J20" i="2"/>
  <c r="J19" i="2"/>
  <c r="J14" i="2"/>
  <c r="J8" i="2"/>
  <c r="E10" i="3"/>
  <c r="B28" i="14" s="1"/>
  <c r="F10" i="3"/>
  <c r="C28" i="14" s="1"/>
  <c r="G10" i="3"/>
  <c r="D28" i="14" s="1"/>
  <c r="D10" i="3"/>
  <c r="J33" i="1" l="1"/>
  <c r="J31" i="1"/>
  <c r="L31" i="1" s="1"/>
  <c r="T20" i="16" s="1"/>
  <c r="J36" i="1"/>
  <c r="L36" i="1" s="1"/>
  <c r="T25" i="16" s="1"/>
  <c r="J21" i="1"/>
  <c r="L21" i="1" s="1"/>
  <c r="T13" i="16" s="1"/>
  <c r="J12" i="1"/>
  <c r="L12" i="1" s="1"/>
  <c r="T7" i="16" s="1"/>
  <c r="J35" i="1"/>
  <c r="L35" i="1" s="1"/>
  <c r="T24" i="16" s="1"/>
  <c r="J30" i="1"/>
  <c r="B12" i="14"/>
  <c r="C12" i="14"/>
  <c r="D12" i="14"/>
  <c r="C171" i="1"/>
  <c r="D206" i="1" l="1"/>
  <c r="B15" i="14" s="1"/>
  <c r="E206" i="1"/>
  <c r="C15" i="14" s="1"/>
  <c r="F206" i="1"/>
  <c r="D15" i="14" s="1"/>
  <c r="C206" i="1"/>
  <c r="D159" i="1"/>
  <c r="B11" i="14" s="1"/>
  <c r="E159" i="1"/>
  <c r="C11" i="14" s="1"/>
  <c r="F159" i="1"/>
  <c r="D11" i="14" s="1"/>
  <c r="C159" i="1"/>
  <c r="D176" i="1"/>
  <c r="B13" i="14" s="1"/>
  <c r="E176" i="1"/>
  <c r="C13" i="14" s="1"/>
  <c r="F176" i="1"/>
  <c r="D13" i="14" s="1"/>
  <c r="C176" i="1"/>
  <c r="D183" i="1"/>
  <c r="B14" i="14" s="1"/>
  <c r="E183" i="1"/>
  <c r="C14" i="14" s="1"/>
  <c r="F183" i="1"/>
  <c r="D14" i="14" s="1"/>
  <c r="J9" i="9" l="1"/>
  <c r="K33" i="1"/>
  <c r="L33" i="1" s="1"/>
  <c r="T22" i="16" s="1"/>
  <c r="K30" i="1"/>
  <c r="L30" i="1" s="1"/>
  <c r="T19" i="16" s="1"/>
  <c r="K59" i="1"/>
  <c r="L59" i="1" s="1"/>
  <c r="T40" i="16" s="1"/>
  <c r="K55" i="1"/>
  <c r="L55" i="1" s="1"/>
  <c r="T36" i="16" s="1"/>
  <c r="K6" i="3" l="1"/>
  <c r="D82" i="3" s="1"/>
  <c r="G68" i="3"/>
  <c r="D34" i="14" s="1"/>
  <c r="G58" i="3"/>
  <c r="G56" i="3" s="1"/>
  <c r="D37" i="14" s="1"/>
  <c r="K7" i="3" l="1"/>
  <c r="K71" i="3"/>
  <c r="C89" i="3" s="1"/>
  <c r="G38" i="3"/>
  <c r="D32" i="14" s="1"/>
  <c r="G33" i="3"/>
  <c r="D31" i="14" s="1"/>
  <c r="G28" i="3"/>
  <c r="D30" i="14" s="1"/>
  <c r="D29" i="14"/>
  <c r="G4" i="3"/>
  <c r="D27" i="14" s="1"/>
  <c r="F25" i="6"/>
  <c r="F18" i="6"/>
  <c r="F3" i="6"/>
  <c r="F25" i="5"/>
  <c r="F17" i="5"/>
  <c r="F3" i="5"/>
  <c r="F148" i="1"/>
  <c r="D10" i="14" s="1"/>
  <c r="F92" i="1"/>
  <c r="F83" i="1"/>
  <c r="F78" i="1"/>
  <c r="D8" i="14" s="1"/>
  <c r="F70" i="1"/>
  <c r="D7" i="14" s="1"/>
  <c r="F63" i="1"/>
  <c r="F58" i="1"/>
  <c r="F30" i="1"/>
  <c r="F20" i="1"/>
  <c r="F18" i="1"/>
  <c r="F13" i="1"/>
  <c r="F11" i="1"/>
  <c r="F5" i="1"/>
  <c r="F24" i="2"/>
  <c r="F17" i="2"/>
  <c r="F3" i="2"/>
  <c r="F23" i="7"/>
  <c r="F16" i="7"/>
  <c r="F3" i="7"/>
  <c r="F26" i="10"/>
  <c r="F19" i="10"/>
  <c r="F3" i="10"/>
  <c r="F24" i="9"/>
  <c r="F17" i="9"/>
  <c r="F3" i="9"/>
  <c r="F23" i="8"/>
  <c r="F16" i="8"/>
  <c r="F3" i="8"/>
  <c r="H8" i="15" l="1"/>
  <c r="E82" i="3"/>
  <c r="F34" i="5"/>
  <c r="D23" i="14" s="1"/>
  <c r="K72" i="3"/>
  <c r="D35" i="14"/>
  <c r="D38" i="14" s="1"/>
  <c r="F38" i="10"/>
  <c r="D20" i="14" s="1"/>
  <c r="F224" i="1"/>
  <c r="F36" i="8"/>
  <c r="D22" i="14" s="1"/>
  <c r="F35" i="2"/>
  <c r="D18" i="14" s="1"/>
  <c r="F34" i="7"/>
  <c r="D19" i="14" s="1"/>
  <c r="F35" i="6"/>
  <c r="D24" i="14" s="1"/>
  <c r="F34" i="9"/>
  <c r="D21" i="14" s="1"/>
  <c r="F82" i="1"/>
  <c r="D9" i="14" s="1"/>
  <c r="F29" i="1"/>
  <c r="D6" i="14" s="1"/>
  <c r="F17" i="1"/>
  <c r="D5" i="14" s="1"/>
  <c r="F4" i="1"/>
  <c r="D4" i="14" s="1"/>
  <c r="H26" i="16"/>
  <c r="R26" i="16"/>
  <c r="E26" i="16"/>
  <c r="D25" i="14" l="1"/>
  <c r="E15" i="15"/>
  <c r="E89" i="3"/>
  <c r="D16" i="14"/>
  <c r="F221" i="1"/>
  <c r="F222" i="1"/>
  <c r="K26" i="16"/>
  <c r="N26" i="16"/>
  <c r="D40" i="14" l="1"/>
  <c r="F223" i="1"/>
  <c r="F226" i="1" s="1"/>
  <c r="C3" i="10" l="1"/>
  <c r="E33" i="3"/>
  <c r="B31" i="14" s="1"/>
  <c r="F33" i="3"/>
  <c r="C31" i="14" s="1"/>
  <c r="D33" i="3"/>
  <c r="E148" i="1" l="1"/>
  <c r="C10" i="14" s="1"/>
  <c r="C148" i="1"/>
  <c r="D18" i="1" l="1"/>
  <c r="E3" i="10"/>
  <c r="D3" i="10"/>
  <c r="D148" i="1" l="1"/>
  <c r="B10" i="14" s="1"/>
  <c r="C63" i="1" l="1"/>
  <c r="D63" i="1"/>
  <c r="E63" i="1"/>
  <c r="C183" i="1" l="1"/>
  <c r="J66" i="1" l="1"/>
  <c r="K66" i="1"/>
  <c r="J51" i="1"/>
  <c r="K51" i="1"/>
  <c r="J43" i="1"/>
  <c r="K43" i="1"/>
  <c r="J61" i="1"/>
  <c r="K26" i="1"/>
  <c r="K17" i="1"/>
  <c r="K34" i="3" l="1"/>
  <c r="D86" i="3" s="1"/>
  <c r="K29" i="3"/>
  <c r="C85" i="3" s="1"/>
  <c r="D17" i="3"/>
  <c r="B29" i="14"/>
  <c r="C29" i="14"/>
  <c r="J13" i="6"/>
  <c r="J15" i="5"/>
  <c r="C37" i="5" s="1"/>
  <c r="J9" i="5"/>
  <c r="K30" i="3" l="1"/>
  <c r="K35" i="3"/>
  <c r="E10" i="15"/>
  <c r="C38" i="6"/>
  <c r="K58" i="3"/>
  <c r="K63" i="3"/>
  <c r="D88" i="3" s="1"/>
  <c r="H10" i="15"/>
  <c r="K43" i="3"/>
  <c r="Q41" i="16"/>
  <c r="Q40" i="16"/>
  <c r="J22" i="6"/>
  <c r="J24" i="6" s="1"/>
  <c r="J24" i="5"/>
  <c r="K40" i="3"/>
  <c r="C87" i="3" s="1"/>
  <c r="J14" i="8"/>
  <c r="C40" i="8" s="1"/>
  <c r="F40" i="8" s="1"/>
  <c r="J9" i="8"/>
  <c r="J14" i="9"/>
  <c r="C37" i="9" s="1"/>
  <c r="D87" i="3" l="1"/>
  <c r="H13" i="15" s="1"/>
  <c r="C88" i="3"/>
  <c r="E14" i="15" s="1"/>
  <c r="E11" i="15"/>
  <c r="L11" i="15" s="1"/>
  <c r="E85" i="3"/>
  <c r="H14" i="15"/>
  <c r="E88" i="3"/>
  <c r="E13" i="15"/>
  <c r="E87" i="3"/>
  <c r="H12" i="15"/>
  <c r="L12" i="15" s="1"/>
  <c r="E86" i="3"/>
  <c r="E84" i="3"/>
  <c r="K64" i="3"/>
  <c r="L15" i="15"/>
  <c r="K44" i="3"/>
  <c r="K61" i="1"/>
  <c r="L10" i="15"/>
  <c r="K38" i="1"/>
  <c r="L8" i="15"/>
  <c r="K91" i="3"/>
  <c r="D38" i="6"/>
  <c r="F38" i="6" s="1"/>
  <c r="J26" i="5"/>
  <c r="D37" i="5"/>
  <c r="F37" i="5" s="1"/>
  <c r="J23" i="8"/>
  <c r="J25" i="8" s="1"/>
  <c r="J23" i="9"/>
  <c r="D37" i="9" s="1"/>
  <c r="J14" i="10"/>
  <c r="C41" i="10" s="1"/>
  <c r="J9" i="10"/>
  <c r="J15" i="7"/>
  <c r="C37" i="7" s="1"/>
  <c r="J9" i="7"/>
  <c r="L14" i="15" l="1"/>
  <c r="K78" i="1"/>
  <c r="F37" i="9"/>
  <c r="F38" i="9" s="1"/>
  <c r="F38" i="5"/>
  <c r="F39" i="6"/>
  <c r="J26" i="1"/>
  <c r="L9" i="15"/>
  <c r="L13" i="15"/>
  <c r="J25" i="9"/>
  <c r="J24" i="10"/>
  <c r="J17" i="1"/>
  <c r="J24" i="7"/>
  <c r="D37" i="7" s="1"/>
  <c r="J15" i="2"/>
  <c r="J9" i="2"/>
  <c r="J24" i="2"/>
  <c r="D41" i="10" l="1"/>
  <c r="F41" i="10" s="1"/>
  <c r="F42" i="10" s="1"/>
  <c r="J26" i="10"/>
  <c r="F37" i="7"/>
  <c r="F38" i="7" s="1"/>
  <c r="F41" i="8"/>
  <c r="E90" i="3"/>
  <c r="J38" i="1"/>
  <c r="J78" i="1" s="1"/>
  <c r="J26" i="7"/>
  <c r="F39" i="2"/>
  <c r="J26" i="2"/>
  <c r="I61" i="1"/>
  <c r="I17" i="1"/>
  <c r="I26" i="1"/>
  <c r="I43" i="1"/>
  <c r="I51" i="1"/>
  <c r="I38" i="1"/>
  <c r="L61" i="1" l="1"/>
  <c r="H7" i="15"/>
  <c r="C7" i="15"/>
  <c r="L17" i="1"/>
  <c r="D7" i="15"/>
  <c r="L26" i="1"/>
  <c r="F7" i="15"/>
  <c r="L43" i="1"/>
  <c r="E7" i="15"/>
  <c r="L38" i="1"/>
  <c r="L51" i="1"/>
  <c r="G7" i="15"/>
  <c r="E23" i="8"/>
  <c r="E16" i="8"/>
  <c r="E3" i="8"/>
  <c r="C26" i="10"/>
  <c r="D26" i="10"/>
  <c r="E26" i="10"/>
  <c r="C19" i="10"/>
  <c r="D19" i="10"/>
  <c r="E19" i="10"/>
  <c r="E38" i="10" l="1"/>
  <c r="C20" i="14" s="1"/>
  <c r="E36" i="8"/>
  <c r="C22" i="14" s="1"/>
  <c r="C18" i="1"/>
  <c r="E18" i="1"/>
  <c r="D20" i="1"/>
  <c r="E20" i="1"/>
  <c r="C25" i="5"/>
  <c r="D25" i="5"/>
  <c r="E25" i="5"/>
  <c r="C17" i="5"/>
  <c r="D17" i="5"/>
  <c r="E17" i="5"/>
  <c r="C3" i="5"/>
  <c r="D3" i="5"/>
  <c r="E3" i="5"/>
  <c r="C78" i="1"/>
  <c r="D78" i="1"/>
  <c r="B8" i="14" s="1"/>
  <c r="E78" i="1"/>
  <c r="C8" i="14" s="1"/>
  <c r="C34" i="5" l="1"/>
  <c r="D34" i="5"/>
  <c r="B23" i="14" s="1"/>
  <c r="E34" i="5"/>
  <c r="C23" i="14" s="1"/>
  <c r="E17" i="1"/>
  <c r="C5" i="14" s="1"/>
  <c r="D17" i="1"/>
  <c r="B5" i="14" s="1"/>
  <c r="C70" i="1"/>
  <c r="D70" i="1"/>
  <c r="B7" i="14" s="1"/>
  <c r="E70" i="1"/>
  <c r="C7" i="14" s="1"/>
  <c r="C11" i="1" l="1"/>
  <c r="D11" i="1"/>
  <c r="C13" i="1"/>
  <c r="D13" i="1"/>
  <c r="E13" i="1"/>
  <c r="E23" i="7"/>
  <c r="E16" i="7"/>
  <c r="C92" i="1" l="1"/>
  <c r="D92" i="1"/>
  <c r="E92" i="1"/>
  <c r="C83" i="1"/>
  <c r="D83" i="1"/>
  <c r="E83" i="1"/>
  <c r="E82" i="1" l="1"/>
  <c r="C9" i="14" s="1"/>
  <c r="D82" i="1"/>
  <c r="B9" i="14" s="1"/>
  <c r="C82" i="1"/>
  <c r="C5" i="1"/>
  <c r="C4" i="1" s="1"/>
  <c r="D5" i="1"/>
  <c r="D4" i="1" s="1"/>
  <c r="B4" i="14" s="1"/>
  <c r="E5" i="1"/>
  <c r="E4" i="1" s="1"/>
  <c r="C4" i="14" s="1"/>
  <c r="E25" i="6" l="1"/>
  <c r="E18" i="6"/>
  <c r="E3" i="6"/>
  <c r="D38" i="3"/>
  <c r="E38" i="3"/>
  <c r="B32" i="14" s="1"/>
  <c r="F38" i="3"/>
  <c r="C32" i="14" s="1"/>
  <c r="D68" i="3"/>
  <c r="E68" i="3"/>
  <c r="B34" i="14" s="1"/>
  <c r="F68" i="3"/>
  <c r="C34" i="14" s="1"/>
  <c r="E35" i="6" l="1"/>
  <c r="C24" i="14" s="1"/>
  <c r="C24" i="9"/>
  <c r="D24" i="9"/>
  <c r="E24" i="9"/>
  <c r="C17" i="9"/>
  <c r="D17" i="9"/>
  <c r="E17" i="9"/>
  <c r="C3" i="9"/>
  <c r="D3" i="9"/>
  <c r="E3" i="9"/>
  <c r="D28" i="3"/>
  <c r="E28" i="3"/>
  <c r="B30" i="14" s="1"/>
  <c r="F28" i="3"/>
  <c r="C30" i="14" s="1"/>
  <c r="E34" i="9" l="1"/>
  <c r="C21" i="14" s="1"/>
  <c r="D34" i="9"/>
  <c r="B21" i="14" s="1"/>
  <c r="C34" i="9"/>
  <c r="D58" i="3"/>
  <c r="D56" i="3" s="1"/>
  <c r="E58" i="3"/>
  <c r="E56" i="3" s="1"/>
  <c r="B37" i="14" s="1"/>
  <c r="F58" i="3"/>
  <c r="F56" i="3" s="1"/>
  <c r="C37" i="14" s="1"/>
  <c r="E4" i="3"/>
  <c r="B27" i="14" s="1"/>
  <c r="B35" i="14" s="1"/>
  <c r="F4" i="3"/>
  <c r="E24" i="2"/>
  <c r="E17" i="2"/>
  <c r="E224" i="1" l="1"/>
  <c r="C27" i="14"/>
  <c r="C35" i="14" s="1"/>
  <c r="C38" i="14" s="1"/>
  <c r="B38" i="14"/>
  <c r="E3" i="2"/>
  <c r="E35" i="2" s="1"/>
  <c r="C18" i="14" s="1"/>
  <c r="E3" i="7" l="1"/>
  <c r="E34" i="7" s="1"/>
  <c r="C19" i="14" s="1"/>
  <c r="C25" i="14" s="1"/>
  <c r="E222" i="1" l="1"/>
  <c r="C58" i="1"/>
  <c r="D58" i="1"/>
  <c r="E58" i="1"/>
  <c r="D30" i="1"/>
  <c r="E30" i="1"/>
  <c r="C30" i="1"/>
  <c r="E29" i="1" l="1"/>
  <c r="C29" i="1"/>
  <c r="D29" i="1"/>
  <c r="E221" i="1" l="1"/>
  <c r="E223" i="1" s="1"/>
  <c r="E226" i="1" s="1"/>
  <c r="C6" i="14"/>
  <c r="C16" i="14" s="1"/>
  <c r="C40" i="14" s="1"/>
  <c r="D221" i="1"/>
  <c r="B6" i="14"/>
  <c r="B16" i="14" s="1"/>
  <c r="D4" i="3" l="1"/>
  <c r="Q49" i="16" l="1"/>
  <c r="E49" i="16" s="1"/>
  <c r="K49" i="16" l="1"/>
  <c r="H49" i="16"/>
  <c r="N49" i="16"/>
  <c r="C23" i="7" l="1"/>
  <c r="D23" i="7"/>
  <c r="Q47" i="16" l="1"/>
  <c r="C224" i="1" l="1"/>
  <c r="D224" i="1" l="1"/>
  <c r="C25" i="6"/>
  <c r="D25" i="6"/>
  <c r="D18" i="6"/>
  <c r="C18" i="6"/>
  <c r="E47" i="16"/>
  <c r="Q9" i="16"/>
  <c r="Q14" i="16"/>
  <c r="Q15" i="16"/>
  <c r="Q17" i="16"/>
  <c r="Q28" i="16"/>
  <c r="Q30" i="16"/>
  <c r="Q50" i="16"/>
  <c r="D24" i="2"/>
  <c r="Q10" i="16"/>
  <c r="N10" i="16" s="1"/>
  <c r="O10" i="16" s="1"/>
  <c r="C3" i="6"/>
  <c r="C24" i="2"/>
  <c r="C17" i="2"/>
  <c r="D17" i="2"/>
  <c r="C3" i="2"/>
  <c r="C16" i="8"/>
  <c r="C23" i="8"/>
  <c r="C3" i="8"/>
  <c r="C35" i="2" l="1"/>
  <c r="H10" i="16"/>
  <c r="I10" i="16" s="1"/>
  <c r="Q11" i="16"/>
  <c r="E11" i="16" s="1"/>
  <c r="F11" i="16" s="1"/>
  <c r="Q21" i="16"/>
  <c r="K21" i="16" s="1"/>
  <c r="L21" i="16" s="1"/>
  <c r="K10" i="16"/>
  <c r="L10" i="16" s="1"/>
  <c r="E10" i="16"/>
  <c r="F10" i="16" s="1"/>
  <c r="Q23" i="16"/>
  <c r="E23" i="16" s="1"/>
  <c r="F23" i="16" s="1"/>
  <c r="Q8" i="16"/>
  <c r="E8" i="16" s="1"/>
  <c r="F8" i="16" s="1"/>
  <c r="Q32" i="16"/>
  <c r="H32" i="16" s="1"/>
  <c r="I32" i="16" s="1"/>
  <c r="C36" i="8"/>
  <c r="C35" i="6"/>
  <c r="C38" i="10"/>
  <c r="Q38" i="16"/>
  <c r="H38" i="16" s="1"/>
  <c r="I38" i="16" s="1"/>
  <c r="F16" i="15"/>
  <c r="K16" i="15"/>
  <c r="J16" i="15"/>
  <c r="N47" i="16"/>
  <c r="K47" i="16"/>
  <c r="H47" i="16"/>
  <c r="E46" i="16"/>
  <c r="F47" i="16"/>
  <c r="D3" i="6"/>
  <c r="D3" i="2"/>
  <c r="D35" i="2" s="1"/>
  <c r="B18" i="14" s="1"/>
  <c r="D3" i="8"/>
  <c r="D23" i="8"/>
  <c r="D16" i="8"/>
  <c r="C3" i="7"/>
  <c r="C16" i="7"/>
  <c r="D16" i="7"/>
  <c r="D3" i="7"/>
  <c r="N14" i="16"/>
  <c r="O14" i="16" s="1"/>
  <c r="H14" i="16"/>
  <c r="I14" i="16" s="1"/>
  <c r="E14" i="16"/>
  <c r="F14" i="16" s="1"/>
  <c r="K14" i="16"/>
  <c r="L14" i="16" s="1"/>
  <c r="N17" i="16"/>
  <c r="O17" i="16" s="1"/>
  <c r="H17" i="16"/>
  <c r="I17" i="16" s="1"/>
  <c r="E17" i="16"/>
  <c r="F17" i="16" s="1"/>
  <c r="K17" i="16"/>
  <c r="L17" i="16" s="1"/>
  <c r="N15" i="16"/>
  <c r="O15" i="16" s="1"/>
  <c r="H15" i="16"/>
  <c r="I15" i="16" s="1"/>
  <c r="K15" i="16"/>
  <c r="L15" i="16" s="1"/>
  <c r="E15" i="16"/>
  <c r="F15" i="16" s="1"/>
  <c r="N28" i="16"/>
  <c r="K28" i="16"/>
  <c r="H28" i="16"/>
  <c r="E28" i="16"/>
  <c r="K50" i="16"/>
  <c r="K48" i="16" s="1"/>
  <c r="N50" i="16"/>
  <c r="H50" i="16"/>
  <c r="H48" i="16" s="1"/>
  <c r="E50" i="16"/>
  <c r="N30" i="16"/>
  <c r="E30" i="16"/>
  <c r="H30" i="16"/>
  <c r="K30" i="16"/>
  <c r="E9" i="16"/>
  <c r="F9" i="16" s="1"/>
  <c r="N9" i="16"/>
  <c r="O9" i="16" s="1"/>
  <c r="H9" i="16"/>
  <c r="I9" i="16" s="1"/>
  <c r="K9" i="16"/>
  <c r="L9" i="16" s="1"/>
  <c r="D34" i="7" l="1"/>
  <c r="B19" i="14" s="1"/>
  <c r="N11" i="16"/>
  <c r="O11" i="16" s="1"/>
  <c r="Q36" i="16"/>
  <c r="H36" i="16" s="1"/>
  <c r="I36" i="16" s="1"/>
  <c r="K23" i="16"/>
  <c r="L23" i="16" s="1"/>
  <c r="E21" i="16"/>
  <c r="F21" i="16" s="1"/>
  <c r="H23" i="16"/>
  <c r="I23" i="16" s="1"/>
  <c r="H11" i="16"/>
  <c r="I11" i="16" s="1"/>
  <c r="N23" i="16"/>
  <c r="O23" i="16" s="1"/>
  <c r="N21" i="16"/>
  <c r="O21" i="16" s="1"/>
  <c r="H21" i="16"/>
  <c r="I21" i="16" s="1"/>
  <c r="K11" i="16"/>
  <c r="Q24" i="16"/>
  <c r="E24" i="16" s="1"/>
  <c r="F24" i="16" s="1"/>
  <c r="R10" i="16"/>
  <c r="D38" i="10"/>
  <c r="B20" i="14" s="1"/>
  <c r="Q25" i="16"/>
  <c r="Q16" i="16"/>
  <c r="K8" i="16"/>
  <c r="L8" i="16" s="1"/>
  <c r="Q37" i="16"/>
  <c r="H8" i="16"/>
  <c r="I8" i="16" s="1"/>
  <c r="N8" i="16"/>
  <c r="O8" i="16" s="1"/>
  <c r="E38" i="16"/>
  <c r="F38" i="16" s="1"/>
  <c r="N38" i="16"/>
  <c r="O38" i="16" s="1"/>
  <c r="K38" i="16"/>
  <c r="L38" i="16" s="1"/>
  <c r="D35" i="6"/>
  <c r="B24" i="14" s="1"/>
  <c r="O47" i="16"/>
  <c r="N46" i="16"/>
  <c r="K46" i="16"/>
  <c r="L47" i="16"/>
  <c r="I47" i="16"/>
  <c r="H46" i="16"/>
  <c r="K32" i="16"/>
  <c r="L32" i="16" s="1"/>
  <c r="C34" i="7"/>
  <c r="D36" i="8"/>
  <c r="B22" i="14" s="1"/>
  <c r="N32" i="16"/>
  <c r="O32" i="16" s="1"/>
  <c r="E32" i="16"/>
  <c r="F32" i="16" s="1"/>
  <c r="G16" i="15"/>
  <c r="R17" i="16"/>
  <c r="R14" i="16"/>
  <c r="R15" i="16"/>
  <c r="I30" i="16"/>
  <c r="O30" i="16"/>
  <c r="L30" i="16"/>
  <c r="F30" i="16"/>
  <c r="E48" i="16"/>
  <c r="F50" i="16"/>
  <c r="O50" i="16"/>
  <c r="N48" i="16"/>
  <c r="I28" i="16"/>
  <c r="H27" i="16"/>
  <c r="O28" i="16"/>
  <c r="N27" i="16"/>
  <c r="R9" i="16"/>
  <c r="E27" i="16"/>
  <c r="F28" i="16"/>
  <c r="L28" i="16"/>
  <c r="K27" i="16"/>
  <c r="B25" i="14" l="1"/>
  <c r="B40" i="14" s="1"/>
  <c r="C222" i="1"/>
  <c r="D222" i="1"/>
  <c r="D223" i="1" s="1"/>
  <c r="D226" i="1" s="1"/>
  <c r="R23" i="16"/>
  <c r="K36" i="16"/>
  <c r="L36" i="16" s="1"/>
  <c r="E36" i="16"/>
  <c r="F36" i="16" s="1"/>
  <c r="N36" i="16"/>
  <c r="O36" i="16" s="1"/>
  <c r="Q19" i="16"/>
  <c r="K19" i="16" s="1"/>
  <c r="L11" i="16"/>
  <c r="R11" i="16" s="1"/>
  <c r="R21" i="16"/>
  <c r="H16" i="15"/>
  <c r="Q33" i="16"/>
  <c r="E33" i="16" s="1"/>
  <c r="F33" i="16" s="1"/>
  <c r="E16" i="15"/>
  <c r="Q48" i="16"/>
  <c r="F48" i="16" s="1"/>
  <c r="Q13" i="16"/>
  <c r="D16" i="15"/>
  <c r="C16" i="15"/>
  <c r="K25" i="16"/>
  <c r="L25" i="16" s="1"/>
  <c r="H25" i="16"/>
  <c r="I25" i="16" s="1"/>
  <c r="N25" i="16"/>
  <c r="O25" i="16" s="1"/>
  <c r="E25" i="16"/>
  <c r="F25" i="16" s="1"/>
  <c r="H37" i="16"/>
  <c r="I37" i="16" s="1"/>
  <c r="N37" i="16"/>
  <c r="O37" i="16" s="1"/>
  <c r="E37" i="16"/>
  <c r="F37" i="16" s="1"/>
  <c r="K37" i="16"/>
  <c r="L37" i="16" s="1"/>
  <c r="N16" i="16"/>
  <c r="O16" i="16" s="1"/>
  <c r="H16" i="16"/>
  <c r="I16" i="16" s="1"/>
  <c r="K16" i="16"/>
  <c r="L16" i="16" s="1"/>
  <c r="E16" i="16"/>
  <c r="F16" i="16" s="1"/>
  <c r="Q31" i="16"/>
  <c r="K31" i="16" s="1"/>
  <c r="Q34" i="16"/>
  <c r="R8" i="16"/>
  <c r="Q7" i="16"/>
  <c r="K7" i="16" s="1"/>
  <c r="R38" i="16"/>
  <c r="H24" i="16"/>
  <c r="I24" i="16" s="1"/>
  <c r="K24" i="16"/>
  <c r="L24" i="16" s="1"/>
  <c r="N24" i="16"/>
  <c r="O24" i="16" s="1"/>
  <c r="Q46" i="16"/>
  <c r="F46" i="16" s="1"/>
  <c r="R47" i="16"/>
  <c r="R32" i="16"/>
  <c r="R30" i="16"/>
  <c r="Q20" i="16"/>
  <c r="R28" i="16"/>
  <c r="R50" i="16"/>
  <c r="Q27" i="16"/>
  <c r="F27" i="16" s="1"/>
  <c r="L19" i="16" l="1"/>
  <c r="R36" i="16"/>
  <c r="Q39" i="16"/>
  <c r="N39" i="16" s="1"/>
  <c r="O39" i="16" s="1"/>
  <c r="E19" i="16"/>
  <c r="N19" i="16"/>
  <c r="H19" i="16"/>
  <c r="H33" i="16"/>
  <c r="I33" i="16" s="1"/>
  <c r="N33" i="16"/>
  <c r="O33" i="16" s="1"/>
  <c r="K33" i="16"/>
  <c r="L33" i="16" s="1"/>
  <c r="K13" i="16"/>
  <c r="E13" i="16"/>
  <c r="F13" i="16" s="1"/>
  <c r="H13" i="16"/>
  <c r="I13" i="16" s="1"/>
  <c r="N13" i="16"/>
  <c r="O13" i="16" s="1"/>
  <c r="E31" i="16"/>
  <c r="R25" i="16"/>
  <c r="E7" i="16"/>
  <c r="E6" i="16" s="1"/>
  <c r="H7" i="16"/>
  <c r="H6" i="16" s="1"/>
  <c r="R16" i="16"/>
  <c r="H31" i="16"/>
  <c r="N31" i="16"/>
  <c r="R37" i="16"/>
  <c r="E34" i="16"/>
  <c r="K34" i="16"/>
  <c r="H34" i="16"/>
  <c r="I34" i="16" s="1"/>
  <c r="N34" i="16"/>
  <c r="K6" i="16"/>
  <c r="L7" i="16"/>
  <c r="N7" i="16"/>
  <c r="N6" i="16" s="1"/>
  <c r="R24" i="16"/>
  <c r="L46" i="16"/>
  <c r="O46" i="16"/>
  <c r="I46" i="16"/>
  <c r="I27" i="16"/>
  <c r="L27" i="16"/>
  <c r="O27" i="16"/>
  <c r="O48" i="16"/>
  <c r="K20" i="16"/>
  <c r="N20" i="16"/>
  <c r="H20" i="16"/>
  <c r="E20" i="16"/>
  <c r="I48" i="16"/>
  <c r="L48" i="16"/>
  <c r="I19" i="16" l="1"/>
  <c r="O19" i="16"/>
  <c r="F19" i="16"/>
  <c r="H12" i="16"/>
  <c r="N12" i="16"/>
  <c r="E39" i="16"/>
  <c r="F39" i="16" s="1"/>
  <c r="E12" i="16"/>
  <c r="K39" i="16"/>
  <c r="L39" i="16" s="1"/>
  <c r="H39" i="16"/>
  <c r="I39" i="16" s="1"/>
  <c r="H41" i="16"/>
  <c r="I41" i="16" s="1"/>
  <c r="K41" i="16"/>
  <c r="L41" i="16" s="1"/>
  <c r="E41" i="16"/>
  <c r="F41" i="16" s="1"/>
  <c r="N41" i="16"/>
  <c r="O41" i="16" s="1"/>
  <c r="Q22" i="16"/>
  <c r="H22" i="16" s="1"/>
  <c r="I22" i="16" s="1"/>
  <c r="R33" i="16"/>
  <c r="F7" i="16"/>
  <c r="L13" i="16"/>
  <c r="R13" i="16" s="1"/>
  <c r="K12" i="16"/>
  <c r="I7" i="16"/>
  <c r="H29" i="16"/>
  <c r="F34" i="16"/>
  <c r="E29" i="16"/>
  <c r="O34" i="16"/>
  <c r="N29" i="16"/>
  <c r="L34" i="16"/>
  <c r="K29" i="16"/>
  <c r="Q6" i="16"/>
  <c r="L6" i="16" s="1"/>
  <c r="O7" i="16"/>
  <c r="R46" i="16"/>
  <c r="R27" i="16"/>
  <c r="R48" i="16"/>
  <c r="F20" i="16"/>
  <c r="O20" i="16"/>
  <c r="I20" i="16"/>
  <c r="L20" i="16"/>
  <c r="R19" i="16" l="1"/>
  <c r="H18" i="16"/>
  <c r="Q12" i="16"/>
  <c r="F12" i="16" s="1"/>
  <c r="R39" i="16"/>
  <c r="K22" i="16"/>
  <c r="R41" i="16"/>
  <c r="N22" i="16"/>
  <c r="E22" i="16"/>
  <c r="Q29" i="16"/>
  <c r="F29" i="16" s="1"/>
  <c r="R7" i="16"/>
  <c r="R34" i="16"/>
  <c r="F6" i="16"/>
  <c r="O6" i="16"/>
  <c r="I6" i="16"/>
  <c r="R20" i="16"/>
  <c r="F22" i="16" l="1"/>
  <c r="E18" i="16"/>
  <c r="L22" i="16"/>
  <c r="K18" i="16"/>
  <c r="O22" i="16"/>
  <c r="N18" i="16"/>
  <c r="I12" i="16"/>
  <c r="L12" i="16"/>
  <c r="O12" i="16"/>
  <c r="O29" i="16"/>
  <c r="L29" i="16"/>
  <c r="I29" i="16"/>
  <c r="R6" i="16"/>
  <c r="R22" i="16" l="1"/>
  <c r="R12" i="16"/>
  <c r="Q18" i="16"/>
  <c r="F18" i="16" s="1"/>
  <c r="R29" i="16"/>
  <c r="O18" i="16" l="1"/>
  <c r="I18" i="16"/>
  <c r="L18" i="16"/>
  <c r="R18" i="16" l="1"/>
  <c r="C20" i="1" l="1"/>
  <c r="C17" i="1" s="1"/>
  <c r="C221" i="1" s="1"/>
  <c r="N40" i="16"/>
  <c r="E40" i="16"/>
  <c r="H40" i="16"/>
  <c r="K40" i="16"/>
  <c r="C223" i="1" l="1"/>
  <c r="I66" i="1"/>
  <c r="H35" i="16"/>
  <c r="I40" i="16"/>
  <c r="N35" i="16"/>
  <c r="O40" i="16"/>
  <c r="K35" i="16"/>
  <c r="L40" i="16"/>
  <c r="E35" i="16"/>
  <c r="F40" i="16"/>
  <c r="I7" i="15" l="1"/>
  <c r="L66" i="1"/>
  <c r="I78" i="1"/>
  <c r="L78" i="1" s="1"/>
  <c r="Q45" i="16"/>
  <c r="E45" i="16" s="1"/>
  <c r="F45" i="16" s="1"/>
  <c r="Q35" i="16"/>
  <c r="F35" i="16" s="1"/>
  <c r="R40" i="16"/>
  <c r="L7" i="15" l="1"/>
  <c r="I16" i="15"/>
  <c r="L16" i="15" s="1"/>
  <c r="E44" i="16"/>
  <c r="E51" i="16" s="1"/>
  <c r="K45" i="16"/>
  <c r="K44" i="16" s="1"/>
  <c r="K51" i="16" s="1"/>
  <c r="H45" i="16"/>
  <c r="I45" i="16" s="1"/>
  <c r="N45" i="16"/>
  <c r="O45" i="16" s="1"/>
  <c r="L35" i="16"/>
  <c r="I35" i="16"/>
  <c r="O35" i="16"/>
  <c r="L45" i="16" l="1"/>
  <c r="R45" i="16" s="1"/>
  <c r="N44" i="16"/>
  <c r="N51" i="16" s="1"/>
  <c r="H44" i="16"/>
  <c r="H51" i="16" s="1"/>
  <c r="R35" i="16"/>
  <c r="Q51" i="16" l="1"/>
  <c r="F51" i="16" s="1"/>
  <c r="Q44" i="16"/>
  <c r="L44" i="16" s="1"/>
  <c r="L51" i="16" l="1"/>
  <c r="O51" i="16"/>
  <c r="I51" i="16"/>
  <c r="I44" i="16"/>
  <c r="F44" i="16"/>
  <c r="O44" i="16"/>
  <c r="R51" i="16" l="1"/>
  <c r="R44" i="16"/>
  <c r="C226" i="1"/>
</calcChain>
</file>

<file path=xl/sharedStrings.xml><?xml version="1.0" encoding="utf-8"?>
<sst xmlns="http://schemas.openxmlformats.org/spreadsheetml/2006/main" count="1327" uniqueCount="611">
  <si>
    <t>Büro Malzemeleri Alımları</t>
  </si>
  <si>
    <t>Yedek Ödenek</t>
  </si>
  <si>
    <t>İller Bankası Payı</t>
  </si>
  <si>
    <t>GENEL TOPLAM</t>
  </si>
  <si>
    <t>Yakacak Alımları</t>
  </si>
  <si>
    <t>KÜLTÜR VE TURİZM MÜDÜRLÜĞÜ</t>
  </si>
  <si>
    <t>01 1 1 01</t>
  </si>
  <si>
    <t>Temel Maaşlar</t>
  </si>
  <si>
    <t>Zamlar ve Tazminatlar</t>
  </si>
  <si>
    <t>01 1 2 01</t>
  </si>
  <si>
    <t>01 1 4 01</t>
  </si>
  <si>
    <t>Sosyal Haklar</t>
  </si>
  <si>
    <t>İşsizlik Sigortası Fonuna</t>
  </si>
  <si>
    <t>03 3</t>
  </si>
  <si>
    <t>YOLLUKLAR</t>
  </si>
  <si>
    <t>03 3 3 01</t>
  </si>
  <si>
    <t>Yurtiçi Geç Gör. Yolluğu</t>
  </si>
  <si>
    <t>03 3 1 01</t>
  </si>
  <si>
    <t>Yurtiçi Sürekli Gör. Yolluğu</t>
  </si>
  <si>
    <t>01 5 1 53</t>
  </si>
  <si>
    <t>03 2 1 01</t>
  </si>
  <si>
    <t>Kırtasiye Alımları</t>
  </si>
  <si>
    <t>03 2 1 02</t>
  </si>
  <si>
    <t>03 2 1 03</t>
  </si>
  <si>
    <t>Baskı ve Cilt Giderleri</t>
  </si>
  <si>
    <t>03 2 1 05</t>
  </si>
  <si>
    <t>Su Alımları</t>
  </si>
  <si>
    <t>03 2 2 02</t>
  </si>
  <si>
    <t>Temizlik Malzemesi Alımları</t>
  </si>
  <si>
    <t>03 2 3 01</t>
  </si>
  <si>
    <t>03 2 3 02</t>
  </si>
  <si>
    <t>Akaryakıt ve Yağ Alımları</t>
  </si>
  <si>
    <t>Elektrik Alımları</t>
  </si>
  <si>
    <t>03 2 3 03</t>
  </si>
  <si>
    <t>03 2 3 90</t>
  </si>
  <si>
    <t>03 5 4 01</t>
  </si>
  <si>
    <t>03 2 5 02</t>
  </si>
  <si>
    <t>03 5 9 90</t>
  </si>
  <si>
    <t>Diğer Hizmet Alımları</t>
  </si>
  <si>
    <t>06 5 2 01</t>
  </si>
  <si>
    <t>TARIM HİZMETLERİ</t>
  </si>
  <si>
    <t>03 2 6 04</t>
  </si>
  <si>
    <t>03 2 9 01</t>
  </si>
  <si>
    <t>03 5 4 02</t>
  </si>
  <si>
    <t>03 2 4 01</t>
  </si>
  <si>
    <t>Yiyecek Alımları</t>
  </si>
  <si>
    <t>03 2 2 01</t>
  </si>
  <si>
    <t>03 2 6 03</t>
  </si>
  <si>
    <t>Diğer Özel Malzeme Alımları</t>
  </si>
  <si>
    <t>03 2 6 90</t>
  </si>
  <si>
    <t>Diğer Tük. Mall. Ve malz. Al</t>
  </si>
  <si>
    <t>03 2 9 90</t>
  </si>
  <si>
    <t>03 4 2 04</t>
  </si>
  <si>
    <t>Diğer Resim Harç vb. Gid.</t>
  </si>
  <si>
    <t>03 4 3 90</t>
  </si>
  <si>
    <t>Bilgisayar Hizmeti Alımları</t>
  </si>
  <si>
    <t>03 5 1 03</t>
  </si>
  <si>
    <t>Posta telgraf Gid.</t>
  </si>
  <si>
    <t>03 5 2 01</t>
  </si>
  <si>
    <t>03 5 2 02</t>
  </si>
  <si>
    <t>Telefon Ab. Ve Kullanım Gid.</t>
  </si>
  <si>
    <t>İlan Gid.</t>
  </si>
  <si>
    <t>03 6 1 01</t>
  </si>
  <si>
    <t>03 6 2 01</t>
  </si>
  <si>
    <t>03 7 1 01</t>
  </si>
  <si>
    <t>Büro İşyeri Mal ve Mlz. Al</t>
  </si>
  <si>
    <t>03 7 1 02</t>
  </si>
  <si>
    <t>03 7 1 03</t>
  </si>
  <si>
    <t>03 7 1 04</t>
  </si>
  <si>
    <t>03 7 1 90</t>
  </si>
  <si>
    <t>Bilgisayar Yazılımı Alımları</t>
  </si>
  <si>
    <t>03 7 2 01</t>
  </si>
  <si>
    <t>03 7 3 01</t>
  </si>
  <si>
    <t>03 7 3 02</t>
  </si>
  <si>
    <t>03 7 3 03</t>
  </si>
  <si>
    <t>03 8 1 01</t>
  </si>
  <si>
    <t>03 8 2 01</t>
  </si>
  <si>
    <t>03 5 5 02</t>
  </si>
  <si>
    <t>GENÇLİK VE SPOR MÜDÜRLÜĞÜ</t>
  </si>
  <si>
    <t>Tan.Ağ.Tör.Fuar ve Org. Gid.</t>
  </si>
  <si>
    <t>03 2 6 01</t>
  </si>
  <si>
    <t>Kırtasiye Alımı</t>
  </si>
  <si>
    <t>Okul Bakım ve Onarımı-Bin.Küç.On.</t>
  </si>
  <si>
    <t>03 8 1 02</t>
  </si>
  <si>
    <t>06 4 2 01</t>
  </si>
  <si>
    <t>01 6 0</t>
  </si>
  <si>
    <t>01 1 2</t>
  </si>
  <si>
    <t>09 6 1 01</t>
  </si>
  <si>
    <t>Büro Bakım ve Onarımı-Bina Küç On.</t>
  </si>
  <si>
    <t>01 1 1</t>
  </si>
  <si>
    <t>Yurtiçi Geç Gör. Yoll</t>
  </si>
  <si>
    <t>Yurtdışı Geç. Gör. Yoll.</t>
  </si>
  <si>
    <t>Bahçe Malz. Al. İle Yap. ve Bak. Gid.</t>
  </si>
  <si>
    <t>Tems. Ağ.Tör.Fuar ve Org. Giderleri</t>
  </si>
  <si>
    <t>01 3 9</t>
  </si>
  <si>
    <t>4109 S.K.na Göre Muh. Ask. Ail. Yrd.</t>
  </si>
  <si>
    <t>DİĞER GENEL HİZMETLER (İLÇE ÖZ. İD.)</t>
  </si>
  <si>
    <t>03 7 3 04</t>
  </si>
  <si>
    <t>03 5 3 04</t>
  </si>
  <si>
    <t>Geçiş Ücretleri</t>
  </si>
  <si>
    <t>03 4 3 02</t>
  </si>
  <si>
    <t>Kara Taşıtı Alımları</t>
  </si>
  <si>
    <t>Su Alımı</t>
  </si>
  <si>
    <t>İlan Giderleri</t>
  </si>
  <si>
    <t>01 3 1</t>
  </si>
  <si>
    <t>05 4 7 51</t>
  </si>
  <si>
    <t>Yol Bak. ve Onr. Gid.-Köyyoll.2. kat Asf.-Yama</t>
  </si>
  <si>
    <t>Tanıtma, Ağ.Tör.Fuar ve Org. Giderleri</t>
  </si>
  <si>
    <t>Diğer Dayanıklı Mal ve Malz. Al.</t>
  </si>
  <si>
    <t>Tefrişat Bakım Onarımı Gid</t>
  </si>
  <si>
    <t>İLKÖĞRETİM-ÖZEL İDARE</t>
  </si>
  <si>
    <t>YASAMA VE YÜRÜTME ORGANLARI HİZM.</t>
  </si>
  <si>
    <t>Bahçe Malzemesi Alımları</t>
  </si>
  <si>
    <t>Lojman Bakım Onarım Gid.</t>
  </si>
  <si>
    <t>GENEL PERSONEL HİZMETLERİ</t>
  </si>
  <si>
    <t>Sürekli İşçilerin İhbar ve Kıdem Tazminatları</t>
  </si>
  <si>
    <t>Sürekli İşçilerin Sosyal Hakları</t>
  </si>
  <si>
    <t>Sürekli İşçilerin Fazla Mesaileri</t>
  </si>
  <si>
    <t>Sürekli İşçilerin Ödül ve İkramiyeleri</t>
  </si>
  <si>
    <t>01-06 5 7 01</t>
  </si>
  <si>
    <t>KURUMLAR ÖDENEK TEKLİFİ</t>
  </si>
  <si>
    <t>Diğer Giderler-1. Kat Asfalt Yapımı</t>
  </si>
  <si>
    <t>06 3 1 01</t>
  </si>
  <si>
    <t>06 1 4 01</t>
  </si>
  <si>
    <t>Hizm.Binalar-Arsa Al. ve Kamulaştırma</t>
  </si>
  <si>
    <t xml:space="preserve">Hizmet Binaları-Okul Bakım Onarımları </t>
  </si>
  <si>
    <t>YAS. VE YÜR. ORGANLARI HİZM.</t>
  </si>
  <si>
    <t>ÖZEL İDARE TOPLAM</t>
  </si>
  <si>
    <t>06 1 5 30</t>
  </si>
  <si>
    <t xml:space="preserve">ÖZEL İDARE TOPLAM </t>
  </si>
  <si>
    <t>06 1 2 90</t>
  </si>
  <si>
    <t>İLÇELER ÖZEL İDARE</t>
  </si>
  <si>
    <t>DİĞER KURUMLAR</t>
  </si>
  <si>
    <t>06 2 8 01</t>
  </si>
  <si>
    <t>Metal Ürün Alımları</t>
  </si>
  <si>
    <t>MİLLİ EĞİTİM GENEL TOPLAM</t>
  </si>
  <si>
    <t>MERKEZ ÖZEL İDARE</t>
  </si>
  <si>
    <t>Memurların Öğle Yemeğine Yardım</t>
  </si>
  <si>
    <t>03 4 2 05</t>
  </si>
  <si>
    <t>02 1 6 01</t>
  </si>
  <si>
    <t>Diğ. Tük Mall. Ve Malzeme Alımları</t>
  </si>
  <si>
    <t>Sosyal Güvenlik Kurumu Prim Ödemeleri</t>
  </si>
  <si>
    <t>02-06 5 2 90</t>
  </si>
  <si>
    <t>Büro İşyeri Makine Teçhizat Alımları</t>
  </si>
  <si>
    <t>Makine Teçhizat Bakım ve Onarım Giderleri</t>
  </si>
  <si>
    <t>Sosyal Güvenlik Primi Ödemeleri</t>
  </si>
  <si>
    <t>Sigorta Giderleri</t>
  </si>
  <si>
    <t>KÜLTÜR HİZMETLERİ</t>
  </si>
  <si>
    <t>Makine Teçhizat Bakım ve Onarımı</t>
  </si>
  <si>
    <t>Kanalizasyon-Diğer Giderler</t>
  </si>
  <si>
    <t>Büro İşyeri Makine Teçhizat Al.</t>
  </si>
  <si>
    <t>44 50 00 04--MALİ HİZMETLER MÜDÜRLÜĞÜ</t>
  </si>
  <si>
    <t>44 50 30 00---DESTEK HİZMETLERİ MÜDÜRLÜĞÜ</t>
  </si>
  <si>
    <t>44 50 00 02---ÖZEL KALEM</t>
  </si>
  <si>
    <t>44 50 00 24---HUKUK İŞLERİ</t>
  </si>
  <si>
    <t>Mahkeme Harç ve Giderleri</t>
  </si>
  <si>
    <t>Sosyal Güv. Kurumuna-Em.İk+Ek Karşlklar</t>
  </si>
  <si>
    <t>05 8 9 51</t>
  </si>
  <si>
    <t>Birliklere-Vil.Hizm.Birl.-Kap.Bel.ve Öz.İd. Birl.Payı</t>
  </si>
  <si>
    <t>Diğer Dayanıklı Malzeme Alımları</t>
  </si>
  <si>
    <t>Taşıt Bakım Ve Onarım Gideri</t>
  </si>
  <si>
    <t>Hareketli İş Makinesi Alımı</t>
  </si>
  <si>
    <t>01 3 9 00</t>
  </si>
  <si>
    <t>01 1 1 00</t>
  </si>
  <si>
    <t>Yasama ve Yürütme Organları-Vali Konağı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</si>
  <si>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</si>
  <si>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</si>
  <si>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</si>
  <si>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</si>
  <si>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</si>
  <si>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</si>
  <si>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</si>
  <si>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</si>
  <si>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</si>
  <si>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TOPLAM</t>
  </si>
  <si>
    <t>AÇIKLAMA</t>
  </si>
  <si>
    <t>PERSONEL GİDERLERİ</t>
  </si>
  <si>
    <t>Kadro Karş.Söz. Per. Zam ve Tazm.</t>
  </si>
  <si>
    <t>Giyecek Alımları</t>
  </si>
  <si>
    <t>01 3 1 00</t>
  </si>
  <si>
    <t>Kurslara Katılma Giderleri</t>
  </si>
  <si>
    <t>06 1 2 01</t>
  </si>
  <si>
    <t>Büro Makinaları Alımları</t>
  </si>
  <si>
    <t>03 8 6 01</t>
  </si>
  <si>
    <t>06 2 9 01</t>
  </si>
  <si>
    <t>Diğer Alımlar-Trafik Levhaları</t>
  </si>
  <si>
    <t>03 5 1 90</t>
  </si>
  <si>
    <t>01-06 7 7 01</t>
  </si>
  <si>
    <t>03 5 1 08</t>
  </si>
  <si>
    <t>06 7 7 02</t>
  </si>
  <si>
    <t>Hizmet Tesisleri-Spor Sahaları Bak-On.</t>
  </si>
  <si>
    <t>Posta Telgraf Gid.</t>
  </si>
  <si>
    <t>06 2 5 01</t>
  </si>
  <si>
    <t>Arazi Tazminatı</t>
  </si>
  <si>
    <t>03 2 5 01</t>
  </si>
  <si>
    <t>07 1 9 12</t>
  </si>
  <si>
    <t>Kalkınma Ajanslarına</t>
  </si>
  <si>
    <t>07 1 5 04</t>
  </si>
  <si>
    <t>01 1 5 01</t>
  </si>
  <si>
    <t>44 50 00 00 62 06-KOZAKLI</t>
  </si>
  <si>
    <t>44 50 00 00 62 08-ÜRGÜP</t>
  </si>
  <si>
    <t>44 50 35 00- YATIRIM VE İNŞAAT MÜDÜRLÜĞÜ</t>
  </si>
  <si>
    <t>ÖZEL KALEM</t>
  </si>
  <si>
    <t xml:space="preserve"> 01 1 1 01</t>
  </si>
  <si>
    <t xml:space="preserve"> 01 1 2 01</t>
  </si>
  <si>
    <t xml:space="preserve"> 01 1 4 01</t>
  </si>
  <si>
    <t xml:space="preserve"> 01 2 1 02</t>
  </si>
  <si>
    <t xml:space="preserve"> 01 2 2 02</t>
  </si>
  <si>
    <t xml:space="preserve"> 01 3 2 01</t>
  </si>
  <si>
    <t xml:space="preserve"> 01 3 3 01</t>
  </si>
  <si>
    <t xml:space="preserve"> 01 3 4 01</t>
  </si>
  <si>
    <t xml:space="preserve"> 01 3 5 01</t>
  </si>
  <si>
    <t xml:space="preserve"> 02 1 6 01</t>
  </si>
  <si>
    <t xml:space="preserve"> 02 3 4 01</t>
  </si>
  <si>
    <t xml:space="preserve"> 02 3 6 01</t>
  </si>
  <si>
    <t xml:space="preserve"> 05 1 2 05</t>
  </si>
  <si>
    <t xml:space="preserve"> 05 3 1 05</t>
  </si>
  <si>
    <t xml:space="preserve"> 03 3 1 01</t>
  </si>
  <si>
    <t xml:space="preserve"> 03 3 2 01</t>
  </si>
  <si>
    <t>03 3 5 02</t>
  </si>
  <si>
    <t>HUKUK İŞLERİ</t>
  </si>
  <si>
    <t>Lab. Malz. Al.-Yan.Tüp.Dol</t>
  </si>
  <si>
    <t>İşletme Ruhsatı ve Benzeri Öd.</t>
  </si>
  <si>
    <t>Avadanlık ve Yedek Parça Al.</t>
  </si>
  <si>
    <t>Yangından Korunma Malzeme Al.</t>
  </si>
  <si>
    <t>Makine Teçhizat Bakım ve On.Gid.</t>
  </si>
  <si>
    <t>02 2 0 00</t>
  </si>
  <si>
    <t>04 2 1 00</t>
  </si>
  <si>
    <t>06 1 0 00</t>
  </si>
  <si>
    <t>03 2 6 02</t>
  </si>
  <si>
    <t>Tıbbi Malzeme ve İlaç Alımı</t>
  </si>
  <si>
    <t>08 1 0 00</t>
  </si>
  <si>
    <t>08 2 0 00</t>
  </si>
  <si>
    <t>Büro İşyeri Mal ve Malzeme Alımları</t>
  </si>
  <si>
    <t>09 1 2 00</t>
  </si>
  <si>
    <t>10 4 0 00</t>
  </si>
  <si>
    <t>06 3 2 02</t>
  </si>
  <si>
    <t>Plan Proje Alımları</t>
  </si>
  <si>
    <t>06 3 2 01</t>
  </si>
  <si>
    <t>Sanat Yapıları-İnşaat Malzemesi Gideri</t>
  </si>
  <si>
    <t>Sanat Yapıları-Diğer Giderler</t>
  </si>
  <si>
    <t>03 1 1 00</t>
  </si>
  <si>
    <t>EMNİYET MÜDÜRLÜĞÜ</t>
  </si>
  <si>
    <t>03 3 2 01</t>
  </si>
  <si>
    <t>Kadro Karş. Sözl. Pers. Ücreti</t>
  </si>
  <si>
    <t>Dernek, Birlik, Sandık Kur. Ve Kurlşl. Öd.</t>
  </si>
  <si>
    <t>Sanat Yapıları-Kereste ve Kereste Ürünleri Al.</t>
  </si>
  <si>
    <t>02 1 6 02</t>
  </si>
  <si>
    <t>Sağlık Primi Ödemeleri</t>
  </si>
  <si>
    <t>01 3 1 02</t>
  </si>
  <si>
    <t>Geçici İşçi Ücretleri</t>
  </si>
  <si>
    <t>01 3 3 02</t>
  </si>
  <si>
    <t>01 3 5 02</t>
  </si>
  <si>
    <t>Memur-Sağlık Primi Ödemeleri</t>
  </si>
  <si>
    <t>Memur-Sosyal Güvenlik Primi Ödemeleri</t>
  </si>
  <si>
    <t>İşçi-Sosyal Güvenlik Primi Ödemeleri</t>
  </si>
  <si>
    <t>Diğer Tük Malları ve Malz. Alımları</t>
  </si>
  <si>
    <t>01 3 4 02</t>
  </si>
  <si>
    <t>02 4 4 01</t>
  </si>
  <si>
    <t>Geçici Personel- İşsizlik Sigorta Fonuna</t>
  </si>
  <si>
    <t>02 4 6 01</t>
  </si>
  <si>
    <t>Geçici Per.- Sos. Güvenlik Prim Ödemeleri</t>
  </si>
  <si>
    <t>Hizmet Binaları- İlköğretim Okulu Yapımı</t>
  </si>
  <si>
    <t xml:space="preserve"> 02 2 6 01</t>
  </si>
  <si>
    <t xml:space="preserve"> 03 5 9 03</t>
  </si>
  <si>
    <t xml:space="preserve"> 05 3 1 01</t>
  </si>
  <si>
    <t>Diğer Enerji Alımları</t>
  </si>
  <si>
    <t>Diğer Tük. Mal Ve Malz. Al.</t>
  </si>
  <si>
    <t>Telefon Abone ve Kullanım Gid.</t>
  </si>
  <si>
    <t xml:space="preserve">Diğer Dayanıklı Mal ve Malz. Al. </t>
  </si>
  <si>
    <t>Makine Teçh. Bakım ve Onarım Gid.</t>
  </si>
  <si>
    <t>Sosyal Güvenlik Primi Öd.-Memur</t>
  </si>
  <si>
    <t>Sağlık Primi Ödemeleri-Memur</t>
  </si>
  <si>
    <t>Yurtiçi Sürekli Görev Yolluğu</t>
  </si>
  <si>
    <t>Mak.Teçh. Bakım ve Onarım Gid.</t>
  </si>
  <si>
    <t>Yurtiçi Geçici Görev Yolluğu</t>
  </si>
  <si>
    <t>MALİ HİZMETLER</t>
  </si>
  <si>
    <t>İNSAN KAYNAKLARI</t>
  </si>
  <si>
    <t>DESTEK HİZMETLERİ</t>
  </si>
  <si>
    <t>İMAR VE KENTSEL İY. MÜD.</t>
  </si>
  <si>
    <t>YOL VE ULAŞIM HİZM.</t>
  </si>
  <si>
    <t>YATIRIM VE İNŞAAT</t>
  </si>
  <si>
    <t>ACIGÖL</t>
  </si>
  <si>
    <t>AVANOS</t>
  </si>
  <si>
    <t>DERİNKUYU</t>
  </si>
  <si>
    <t>GÜLŞEHİR</t>
  </si>
  <si>
    <t>HACIBEKTAŞ</t>
  </si>
  <si>
    <t>KOZAKLI</t>
  </si>
  <si>
    <t>ÜRGÜP</t>
  </si>
  <si>
    <t>AFET VE ACİL DUR. MÜD.</t>
  </si>
  <si>
    <t>TARIM İL MÜD.</t>
  </si>
  <si>
    <t>GENÇLİK SPOR İL MÜD.</t>
  </si>
  <si>
    <t>SOSYAL HİZM. MÜD.</t>
  </si>
  <si>
    <t>MİLLİ EĞİTİM MÜD.</t>
  </si>
  <si>
    <t>MÜDÜRLÜKLER GEN TOPL.</t>
  </si>
  <si>
    <t>Diğer Makine Teçhizat Al.</t>
  </si>
  <si>
    <t>İnşaat Malzemesi Gideri</t>
  </si>
  <si>
    <t>04 2 9 01</t>
  </si>
  <si>
    <t>TL.Cinsinden Diğ. İç Borç Faiz Ödemeleri</t>
  </si>
  <si>
    <t>Telefon Abonelik ve Kullanım Gideri</t>
  </si>
  <si>
    <t>Lojman Bakım Onarımı</t>
  </si>
  <si>
    <t>03 5 5 05</t>
  </si>
  <si>
    <t>Hizmet Binası Kiralama-Çocuk Evi</t>
  </si>
  <si>
    <t>Diğ. Day Mal. Ve Malzeme Alımları</t>
  </si>
  <si>
    <t>Mak.Teçh. Bakım ve Onarım Giderleri</t>
  </si>
  <si>
    <t>03 5 1 02</t>
  </si>
  <si>
    <t>Araştırma ve Geliştirme Giderleri</t>
  </si>
  <si>
    <t>Harita Alımları</t>
  </si>
  <si>
    <t>Kamu Ortaklıklarına-Org. Sanayii</t>
  </si>
  <si>
    <t>Kadro Karş.Söz. Per. Sosyal Haklar</t>
  </si>
  <si>
    <t>01 2 4 02</t>
  </si>
  <si>
    <t>Canlı Hayvan Alım ve Bakım Giderleri</t>
  </si>
  <si>
    <t>Mak. Teçh. Bakım ve Onarım Giderleri</t>
  </si>
  <si>
    <t>Kurum Kodu</t>
  </si>
  <si>
    <t>44-50</t>
  </si>
  <si>
    <t>KOD</t>
  </si>
  <si>
    <t>SOS. GÜV. KUR. DEV. PRİM. GİD.</t>
  </si>
  <si>
    <t>MAL VE HİZ. AL. GİD.</t>
  </si>
  <si>
    <t>FAİZ GİDERLERİ</t>
  </si>
  <si>
    <t>CARİ TRANSFERLER</t>
  </si>
  <si>
    <t>SERMAYE GİD.</t>
  </si>
  <si>
    <t>SERMAYE TRANSFERLERİ</t>
  </si>
  <si>
    <t>BORÇ VERME</t>
  </si>
  <si>
    <t>YEDEK ÖDENEKLER</t>
  </si>
  <si>
    <t>GENEL KAMU HİZMETLERİ</t>
  </si>
  <si>
    <t>SAVUNMA HİZMETLERİ</t>
  </si>
  <si>
    <t>EKONOMİK İŞLER VE HİZMETLER</t>
  </si>
  <si>
    <t>SAĞLIK HİZMETLERİ</t>
  </si>
  <si>
    <t>DİNLENME, KÜLTÜR VE DİN HİZMETLERİ</t>
  </si>
  <si>
    <t>EĞİTİM HİZMETLERİ</t>
  </si>
  <si>
    <t>10</t>
  </si>
  <si>
    <t xml:space="preserve">SOSYAL GÜVENLİK VE SOSYAL YARDIM </t>
  </si>
  <si>
    <t>M.İ.B.M.Y.Örn-7</t>
  </si>
  <si>
    <t>Diğer Müşavir Firma ve Kişilere Ödemeler</t>
  </si>
  <si>
    <t>02 5 6 01</t>
  </si>
  <si>
    <t>02 5 6 02</t>
  </si>
  <si>
    <t>Sosyal Güv. Prim Öd.-Encümen  Üyeleri</t>
  </si>
  <si>
    <t>Sağlık Primi Ödemeleri-Encümen  Üyeleri</t>
  </si>
  <si>
    <t>ÇEVRE VE ŞEHİR.-BAY.MÜD.</t>
  </si>
  <si>
    <t>KÜLTÜR TURİZM MÜD.</t>
  </si>
  <si>
    <t>DİĞER GENEL HİZM.-ÖZEL İDARE</t>
  </si>
  <si>
    <t>TL</t>
  </si>
  <si>
    <t>KURUM ADI : NEVŞEHİR İL ÖZEL İDARESİ</t>
  </si>
  <si>
    <t>EKONOMİK KODLAMA</t>
  </si>
  <si>
    <t>1. 3 AYLIK DÖNEM</t>
  </si>
  <si>
    <t>II. 3 AYLIK DÖNEM</t>
  </si>
  <si>
    <t>III. 3 AYLIK DÖNEM</t>
  </si>
  <si>
    <t>IV. 3 AYLIK DÖNEM</t>
  </si>
  <si>
    <t>OCAK-ŞUB-MRT</t>
  </si>
  <si>
    <t>NİS-MAY-HAZ</t>
  </si>
  <si>
    <t>TEM-AĞUS-EYL</t>
  </si>
  <si>
    <t>EKİM-KASIM-ARAL</t>
  </si>
  <si>
    <t>I</t>
  </si>
  <si>
    <t>II</t>
  </si>
  <si>
    <t>Miktar</t>
  </si>
  <si>
    <t>Oran</t>
  </si>
  <si>
    <t>MEMURLAR</t>
  </si>
  <si>
    <t>SÖZLEŞMELİ  PERSONEL</t>
  </si>
  <si>
    <t>İŞÇİLER</t>
  </si>
  <si>
    <t>GEÇİCİ PERSONEL</t>
  </si>
  <si>
    <t>DİĞER PERSONEL</t>
  </si>
  <si>
    <t>SOSYAL GÜV. KUR. DEVLET PRİMİ GİDERLERİ</t>
  </si>
  <si>
    <t>SÖZLEŞMELİ PERSONEL</t>
  </si>
  <si>
    <t>MAL VE HİZMET ALIM GİDERLERİ</t>
  </si>
  <si>
    <t>TÜKETİME YÖNELİK MAL VE MALZEME AL.</t>
  </si>
  <si>
    <t>GÖREV GİDERLERİ</t>
  </si>
  <si>
    <t>HİZMET ALIMLARI</t>
  </si>
  <si>
    <t>TEMSİL VE TANITMA GİDERLERİ</t>
  </si>
  <si>
    <t>MENKUL MAL,G.MADDİ HAK ALIM, BK.ON.GİD.</t>
  </si>
  <si>
    <t>GAYRİMENKUL MAL BAKIM VE ONARIM GİD.</t>
  </si>
  <si>
    <t>DİĞER İÇ BORÇ FAİZ GİDERLERİ</t>
  </si>
  <si>
    <t>GÖREV ZARARLARI</t>
  </si>
  <si>
    <t>HAZİNE YARDIMLARI</t>
  </si>
  <si>
    <t>KAR AMACI GÜTMEYEN K.LARA YAP.TRANS.</t>
  </si>
  <si>
    <t>HANE HALKINA YAPILAN TRANSFERLER</t>
  </si>
  <si>
    <t>GELİRLERDEN AYRILAN PAYLAR</t>
  </si>
  <si>
    <t>SERMAYE GİDERLERİ</t>
  </si>
  <si>
    <t>MAMUL MAL ALIMLARI</t>
  </si>
  <si>
    <t>MENKUL SERMAYE ÜRETİM GİDERLERİ</t>
  </si>
  <si>
    <t>GAYRİ MADDİ HAK ALIMLARI</t>
  </si>
  <si>
    <t>GAYRİMENKUL AL. VE KAMULAŞTIRMASI</t>
  </si>
  <si>
    <t>GAYRİMENKUL SERMAYE ÜRETİM GİDERLERİ</t>
  </si>
  <si>
    <t>GAYRİMENKUL BÜYÜK ONARIM GİDERLERİ</t>
  </si>
  <si>
    <t>YURTİÇİ SER.TRANS. (Teş. Yap- Öz Ser.Öd.Dış)</t>
  </si>
  <si>
    <t xml:space="preserve">YURTİÇİ BORÇ VERME </t>
  </si>
  <si>
    <t>DOĞAL AFET &amp;DEPREM GİD.KARŞILAMA ÖD.</t>
  </si>
  <si>
    <t>YEDEK ÖDENEK</t>
  </si>
  <si>
    <t xml:space="preserve"> TOPLAM BÜTÇE GİDERİ</t>
  </si>
  <si>
    <t>M.İ.B.M.Y:Örnek-27</t>
  </si>
  <si>
    <t>Diğer Yasal Giderler</t>
  </si>
  <si>
    <t>01 1</t>
  </si>
  <si>
    <t>01 2</t>
  </si>
  <si>
    <t>01 3</t>
  </si>
  <si>
    <t>01 5</t>
  </si>
  <si>
    <t>02 1</t>
  </si>
  <si>
    <t>02 2</t>
  </si>
  <si>
    <t>02 3</t>
  </si>
  <si>
    <t>02 4</t>
  </si>
  <si>
    <t>03 2</t>
  </si>
  <si>
    <t xml:space="preserve">03 4 </t>
  </si>
  <si>
    <t>03 5</t>
  </si>
  <si>
    <t>03 6</t>
  </si>
  <si>
    <t xml:space="preserve"> 03 7</t>
  </si>
  <si>
    <t>03 8</t>
  </si>
  <si>
    <t>04 2</t>
  </si>
  <si>
    <t>05 2</t>
  </si>
  <si>
    <t>05 3</t>
  </si>
  <si>
    <t xml:space="preserve"> 05 4</t>
  </si>
  <si>
    <t>05 8</t>
  </si>
  <si>
    <t>06 1</t>
  </si>
  <si>
    <t>06 2</t>
  </si>
  <si>
    <t>06 3</t>
  </si>
  <si>
    <t>06 4</t>
  </si>
  <si>
    <t>06 5</t>
  </si>
  <si>
    <t>06 7</t>
  </si>
  <si>
    <t>07 1</t>
  </si>
  <si>
    <t>02-06 5 2 01</t>
  </si>
  <si>
    <t>03-06 5 2 02</t>
  </si>
  <si>
    <t>03-06 5 2 03</t>
  </si>
  <si>
    <t>04-06 5 7 90</t>
  </si>
  <si>
    <t>05-06 2 5 01</t>
  </si>
  <si>
    <t>05-06 5 2 01</t>
  </si>
  <si>
    <t>05-06 5 2 90</t>
  </si>
  <si>
    <t>06-06 5 2 90</t>
  </si>
  <si>
    <t>07 1 9 04</t>
  </si>
  <si>
    <t>02 5</t>
  </si>
  <si>
    <t>05 1</t>
  </si>
  <si>
    <t>09 6</t>
  </si>
  <si>
    <t>01 3 1 01</t>
  </si>
  <si>
    <t>Sürekli işçi Ücretleri</t>
  </si>
  <si>
    <t>05 4 7 90</t>
  </si>
  <si>
    <t>Diğer Sosyal Amaçlı Transferler</t>
  </si>
  <si>
    <t>FİNANS.ve MALİ  İŞL.ve HİZ.-YED. ÖD.</t>
  </si>
  <si>
    <t>01 4</t>
  </si>
  <si>
    <t>Kereste  ve Kereste Ür. Al.</t>
  </si>
  <si>
    <t>03 4 2 90</t>
  </si>
  <si>
    <t>44 50 34 00---YOL VE ULAŞIM HİZM. MÜD.LÜĞÜ</t>
  </si>
  <si>
    <t>Diğer Makine Teçhizat Alımları</t>
  </si>
  <si>
    <t>AİLE VE ÇOCUK YARD. HİZ.</t>
  </si>
  <si>
    <t>GN. NİT. TRANS.İLŞ. HİZ.- KAN. PYL.</t>
  </si>
  <si>
    <t xml:space="preserve">Ödül , İkramiye vb. Ödemeler </t>
  </si>
  <si>
    <t>44 50 00 05--İNSAN KAYNAKLARI VE EĞ. MÜD.</t>
  </si>
  <si>
    <t>Dernek, Birlik, Sandık Kur. ve Kurlşl. Öd.</t>
  </si>
  <si>
    <t>44 50 31 00---İMAR VE KENTSEL İYİLEŞT. MÜD.</t>
  </si>
  <si>
    <t>03 3 5 01</t>
  </si>
  <si>
    <t>Seyyar Görev Tazminatı</t>
  </si>
  <si>
    <t>Diğer Dayanıklı Mal ve Malzeme Alımları</t>
  </si>
  <si>
    <t>03 5 5 03</t>
  </si>
  <si>
    <t>İş Makineleri Kiralama Gideri</t>
  </si>
  <si>
    <t>Ziraai Malzeme ve İlaç Alımı</t>
  </si>
  <si>
    <t>Yolluklar</t>
  </si>
  <si>
    <t>DİĞER GENEL HİZMETLER</t>
  </si>
  <si>
    <t>MİLLİ EĞİTİM MÜD.-MERKEZ</t>
  </si>
  <si>
    <t>YAS. VE YÜR. ORG. (VALİ HİZMETLERİ.)</t>
  </si>
  <si>
    <t>YAS. VE YÜR. ORG. (ENCÜMEN,MECLİS HİZM.)</t>
  </si>
  <si>
    <t>10 9 9 00</t>
  </si>
  <si>
    <t>SINIFL. GİRMEYEN SOSYAL YARD. HİZM.</t>
  </si>
  <si>
    <t>08 1 9 06</t>
  </si>
  <si>
    <t>Hane Halklarına (Mikro Kredi)</t>
  </si>
  <si>
    <t>Taşıt Kiralama Gideri</t>
  </si>
  <si>
    <t>ÇEVRE VE ŞEHİRCİLİK MÜD.</t>
  </si>
  <si>
    <t>Büro İşyeri Mak. Teçh. Al.</t>
  </si>
  <si>
    <t>03 5 5 06</t>
  </si>
  <si>
    <t>Lojman Kiralama Gideri</t>
  </si>
  <si>
    <t>03 7 3 90</t>
  </si>
  <si>
    <t>01 1 3 01</t>
  </si>
  <si>
    <t>07 9 9 00</t>
  </si>
  <si>
    <t>İL SAĞLIK MÜDÜRLÜĞÜ</t>
  </si>
  <si>
    <t>Geçici işçi Sosyal Hakları</t>
  </si>
  <si>
    <t>01 4 1 02</t>
  </si>
  <si>
    <t>Taşıt Bakımı ve Onarım Gid.</t>
  </si>
  <si>
    <t>İş Makinası Bakım Onarım Gid.</t>
  </si>
  <si>
    <t xml:space="preserve">08 1 </t>
  </si>
  <si>
    <t>Diğer Müş.Firma ve Kişilere Öd.</t>
  </si>
  <si>
    <t>İSKAN VE TOPUM REFAHI HİZMETLERİ</t>
  </si>
  <si>
    <t>Diğer Tük. Mall. Ve Malz. Al</t>
  </si>
  <si>
    <t>KAMU DÜZENİ VE GÜVENLİK HİZMETLERİ</t>
  </si>
  <si>
    <t>Bahz. Malz. Alm. İle Yap. Ve B.</t>
  </si>
  <si>
    <t>Diğer Dayanıklı Mal ve Malzeme Alımı</t>
  </si>
  <si>
    <t>Geçici İşçi Ödül ve İkramiyeleri</t>
  </si>
  <si>
    <t>Periyodik Yayın Alımları</t>
  </si>
  <si>
    <t>Büro ve İşyeri Malzeme Alımları</t>
  </si>
  <si>
    <t>05 4 9 01</t>
  </si>
  <si>
    <t>Hane Halkına Yapılan Transferler</t>
  </si>
  <si>
    <t xml:space="preserve">AB Faaliyetlerini Destekleme Ödeneği </t>
  </si>
  <si>
    <t>03 5 5 90</t>
  </si>
  <si>
    <t>Diğer Kiralama Giderleri</t>
  </si>
  <si>
    <t>03 5 6 51</t>
  </si>
  <si>
    <t>Mahalli İdarelerin İç Borçlanma Gen. Gid.</t>
  </si>
  <si>
    <t>03 5 9 10</t>
  </si>
  <si>
    <t>Lojman İşletme Maliyetlerine Katılım Gid.</t>
  </si>
  <si>
    <t>06 5 7 90</t>
  </si>
  <si>
    <t>Müteahhitlik Giderleri-Diğerleri</t>
  </si>
  <si>
    <t>02-05 3 1 90</t>
  </si>
  <si>
    <t>01-07 1 5 04</t>
  </si>
  <si>
    <t>06 7 1 90</t>
  </si>
  <si>
    <t>Gayrimenkul Büyük Bakım Onarım</t>
  </si>
  <si>
    <t>25-03 2 1 01</t>
  </si>
  <si>
    <t xml:space="preserve">Yerel Eşitlik Birimi - Kırtasiye Alımları </t>
  </si>
  <si>
    <t>44 50 00 18---YAZI İŞLERİ MÜDÜRLÜĞÜ</t>
  </si>
  <si>
    <t>YAZI İŞLERİ MÜDÜRLÜĞÜ</t>
  </si>
  <si>
    <t>44 50 37 00-RUHSAT VE DENETİM MÜDÜRLÜĞÜ</t>
  </si>
  <si>
    <t>44 50 39 00 KÜLTÜR VE SOSYAL İŞLER MÜDÜRLÜĞÜ</t>
  </si>
  <si>
    <t>24-03 5 9 90</t>
  </si>
  <si>
    <t>Katı Atık ve İlaçlama Giderleri</t>
  </si>
  <si>
    <t>RUHSAT VE DENETİM MÜDÜRLÜĞÜ</t>
  </si>
  <si>
    <t>KÜLTÜR VE SOSYAL İŞLER MÜDÜRLÜĞÜ</t>
  </si>
  <si>
    <t>Diğer Dayanıklı Mal ve Malz. Alımları</t>
  </si>
  <si>
    <t>Plan proje Alımları</t>
  </si>
  <si>
    <t>Ödenekler (3 adet Memur Encümen Üyelerine)</t>
  </si>
  <si>
    <t>Ek Çalışma Karşılıkları (Meclis Üyelerinin İçinden Seçilen Komisyon Üyelerine)</t>
  </si>
  <si>
    <t>44 50 40 00</t>
  </si>
  <si>
    <t>SU VE KANAL HİZMETLERİ MÜD</t>
  </si>
  <si>
    <t>Aday Çırak, Çırak ve Stajyer Öğrenci Ücr.</t>
  </si>
  <si>
    <t>03 2 7 11</t>
  </si>
  <si>
    <t>Güv. Sav. Yön. Mak. Teç. Al.</t>
  </si>
  <si>
    <t>Büro İşyeri Malz. Al.</t>
  </si>
  <si>
    <t>Büro İşyeri Mal. Ve Malz. Alımları</t>
  </si>
  <si>
    <t>Taşıt Bakım Onarım Gideri</t>
  </si>
  <si>
    <t>Bahçe Malz. Alım. ile Yapım ve Bak. Gid.</t>
  </si>
  <si>
    <t>06 1 4  01</t>
  </si>
  <si>
    <t>Güv. Ve Sav. Yönelik Mak. Teç. Al.</t>
  </si>
  <si>
    <t>03 5 2 03</t>
  </si>
  <si>
    <t>Bilgiye Abonelik ve İnt. Erişimi Gid.</t>
  </si>
  <si>
    <t>03 5 4 90</t>
  </si>
  <si>
    <t>Diğer Tarifeye Bağlı Ödemeler</t>
  </si>
  <si>
    <t>İl Genel Meclis Üyelerine Yapılan Ödemeler (İl Genel Meclis Üyelerine + 3 Adet Meclis İçinden Seçilen Encümenin MaaşınaYapılan Ödemeler)</t>
  </si>
  <si>
    <t>Temizlik Hizmeti Alımları</t>
  </si>
  <si>
    <t>Büro Malzemesi Alımları</t>
  </si>
  <si>
    <t>Büro Bakım Onarım Giderleri</t>
  </si>
  <si>
    <t>Bilgiye Abonelik ve İnternet Gid.</t>
  </si>
  <si>
    <t>MERK.ÖZ.İD.</t>
  </si>
  <si>
    <t>İLÇ.ÖZ.İD.</t>
  </si>
  <si>
    <t>DİĞ.KUR.LAR</t>
  </si>
  <si>
    <t>03 7</t>
  </si>
  <si>
    <t>03 5 1 01</t>
  </si>
  <si>
    <t>Hizmet Alımları</t>
  </si>
  <si>
    <t>Birliklere Yardım</t>
  </si>
  <si>
    <t>Kanalizasyon-İnşaat Malz. Gid.</t>
  </si>
  <si>
    <t>Köy İçme Suyu-Elektrik Tes. Gid.</t>
  </si>
  <si>
    <t>Köy İçme Suyu-Sıhhi Tesisatı Gid.</t>
  </si>
  <si>
    <t>Tarımsal Sulama-Diğer Giderler</t>
  </si>
  <si>
    <t>DİĞER KURUMLAR GENEL TOPLAM</t>
  </si>
  <si>
    <t>SU VE KANAL HİZMETLERİ MÜD.</t>
  </si>
  <si>
    <t>08 1</t>
  </si>
  <si>
    <t>Sosyal Güv. Primi Öd.-Sözl. Pers.</t>
  </si>
  <si>
    <t>44 50 00 00 62 01-ACIGÖL</t>
  </si>
  <si>
    <t>44 50 00 00 62 02-AVANOS</t>
  </si>
  <si>
    <t>44 50 00 00 62 03-DERİNKUYU</t>
  </si>
  <si>
    <t>44 50 00 00 62 04-GÜLŞEHİR</t>
  </si>
  <si>
    <t>44 50 00 00 62 05-HACIBEKTAŞ</t>
  </si>
  <si>
    <t>06 4 1 90</t>
  </si>
  <si>
    <t>Diğer Gayrimenkul Alım ve Kam. Gid.</t>
  </si>
  <si>
    <t>03 2 7 90</t>
  </si>
  <si>
    <t>Diğer Sav. Mal ve Malz. Alım. Ve Yap.   ( Bariyer Alımı)</t>
  </si>
  <si>
    <t>06 1 4 90</t>
  </si>
  <si>
    <t>Diğer Taşıt Alımları - (Konteyner Alımları)</t>
  </si>
  <si>
    <t>06 5 7 03</t>
  </si>
  <si>
    <t>Kaymakam Lojmanları Yapımı</t>
  </si>
  <si>
    <t>03 9 3 02</t>
  </si>
  <si>
    <t>Mezar ve Şehitlik Yapım ve Bakım Gid.</t>
  </si>
  <si>
    <t>03 9</t>
  </si>
  <si>
    <t>TEDAVİ VE CENAZE GİDERLERİ</t>
  </si>
  <si>
    <t>İL AFET VE ACİL DURUM MÜDÜRLÜĞÜ</t>
  </si>
  <si>
    <t>not : mali hizmetlerde lojman bakım onarıma ödenek verilmeyecek. Kiralama yapıldığı için</t>
  </si>
  <si>
    <t>01 1 1 02</t>
  </si>
  <si>
    <t>Taban Aylığı</t>
  </si>
  <si>
    <t>Temizlik Hizmet Alımı</t>
  </si>
  <si>
    <t>Peryodik yayın Alımları</t>
  </si>
  <si>
    <t>Spor Malzemesi Alımları</t>
  </si>
  <si>
    <t>Etüt Proje Bil. Kişi Eks. Gid.</t>
  </si>
  <si>
    <t>Bilgisayar Hizmet Alımları</t>
  </si>
  <si>
    <t>03 5 1 05</t>
  </si>
  <si>
    <t>Harita Yap. Ve Alım Gid.</t>
  </si>
  <si>
    <t>Enformasyon ve Rapolama Giderleri</t>
  </si>
  <si>
    <t>03 5 1 07</t>
  </si>
  <si>
    <t>Danışma Yönetim Ve İşletim Giderleri</t>
  </si>
  <si>
    <t>03 4 4 01</t>
  </si>
  <si>
    <t>Arkeolojik Kazı Giderleri</t>
  </si>
  <si>
    <t>03 4 4 02</t>
  </si>
  <si>
    <t>03 4 4 03</t>
  </si>
  <si>
    <t>Kültür Varlıkları Alımı</t>
  </si>
  <si>
    <t>Restorasyon Ve Yenileme Giderleri</t>
  </si>
  <si>
    <t>03 4 4 04</t>
  </si>
  <si>
    <t>Sergi Giderleri</t>
  </si>
  <si>
    <t>03 4 4 90</t>
  </si>
  <si>
    <t>Kültür Var. Korunmasına İlişkin Diğ. Gid.</t>
  </si>
  <si>
    <t>Temsil Ağırlama Tör. Fuar Org. Gid.</t>
  </si>
  <si>
    <t>03 7 2 02</t>
  </si>
  <si>
    <t>Fikri Hak Alımları</t>
  </si>
  <si>
    <t>Ödül İkr. Vb. Ödemeler</t>
  </si>
  <si>
    <t>03 5 1 09</t>
  </si>
  <si>
    <t>Özel Temizlik Hizmet Alımı</t>
  </si>
  <si>
    <t>Özel Güvenlik Hizmet Alımı</t>
  </si>
  <si>
    <t>03 5 1 06</t>
  </si>
  <si>
    <t>FONKSİYONEL VE EKONOMİK SINIFLANDIRMA DÜZEYİNDE 2019 YILI BÜTÇE TEKLİFİ</t>
  </si>
  <si>
    <t xml:space="preserve">2019 YILI AYRINTILI HARCAMA PROGRAMI </t>
  </si>
  <si>
    <t>NEVŞEHİR İL ÖZEL İDARESİ 2019 VE İZLEYEN İKİ YIL HAZIRLIK BÜTÇE İCMAL LİSTESİ</t>
  </si>
  <si>
    <t>2019 VE İZLEYEN İKİ YIL MALİ YILI BÜTÇESİ</t>
  </si>
  <si>
    <t>Bilgisayar Yazılımı Alımları ve Yapımları</t>
  </si>
  <si>
    <t>Diğer Bakım ve Onarım Giderleri</t>
  </si>
  <si>
    <t>Büro Bakım ve Onarımı Giderleri</t>
  </si>
  <si>
    <t>21-06 5 7 01</t>
  </si>
  <si>
    <t>Ek Hizmet Binası Yapımı</t>
  </si>
  <si>
    <t>Spor Malzemeleri Alımları</t>
  </si>
  <si>
    <t>Diğer Alımlar</t>
  </si>
  <si>
    <t>03 5 2 90</t>
  </si>
  <si>
    <t>Diğer Haberleşme Giderleri</t>
  </si>
  <si>
    <t>Geçici İşçi Fazla mesaileri</t>
  </si>
  <si>
    <t>İnşaat Malzemesi Giderleri</t>
  </si>
  <si>
    <t>MECLİS - TEKLİF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</si>
</sst>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5" formatCode="00"/>
    <numFmt numFmtId="166" formatCode="0.0"/>
    <numFmt numFmtId="168" formatCode="#,##0.00_ ;\-#,##0.00\ "/>
  </numFmts>
  <fonts count="42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9.5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14"/>
      <name val="Arial Narrow"/>
      <family val="2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12"/>
      <name val="Arial Tur"/>
      <charset val="162"/>
    </font>
    <font>
      <b/>
      <sz val="8"/>
      <name val="Times New Roman TUR"/>
      <family val="1"/>
      <charset val="162"/>
    </font>
    <font>
      <sz val="10"/>
      <name val="Arial"/>
      <family val="2"/>
      <charset val="162"/>
    </font>
    <font>
      <b/>
      <sz val="9"/>
      <name val="Times New Roman TUR"/>
      <family val="1"/>
      <charset val="162"/>
    </font>
    <font>
      <b/>
      <sz val="9"/>
      <name val="Arial"/>
      <family val="2"/>
      <charset val="162"/>
    </font>
    <font>
      <b/>
      <sz val="10"/>
      <name val="Times New Roman TUR"/>
      <family val="1"/>
      <charset val="162"/>
    </font>
    <font>
      <b/>
      <sz val="10"/>
      <name val="Arial"/>
      <family val="2"/>
      <charset val="162"/>
    </font>
    <font>
      <sz val="8"/>
      <name val="Times New Roman Tur"/>
      <family val="1"/>
      <charset val="162"/>
    </font>
    <font>
      <sz val="10"/>
      <name val="Times New Roman Tur"/>
      <family val="1"/>
      <charset val="162"/>
    </font>
    <font>
      <sz val="10"/>
      <name val="Times New Roman TUR"/>
      <charset val="162"/>
    </font>
    <font>
      <sz val="8"/>
      <name val="Times New Roman TUR"/>
      <charset val="162"/>
    </font>
    <font>
      <b/>
      <sz val="8"/>
      <name val="Times New Roman Tur"/>
      <charset val="162"/>
    </font>
    <font>
      <sz val="10"/>
      <name val="Arial Tur"/>
      <charset val="162"/>
    </font>
    <font>
      <sz val="9"/>
      <name val="Arial Narrow"/>
      <family val="2"/>
      <charset val="162"/>
    </font>
    <font>
      <b/>
      <sz val="9"/>
      <name val="Arial Narrow"/>
      <family val="2"/>
      <charset val="162"/>
    </font>
    <font>
      <b/>
      <sz val="8"/>
      <name val="Arial Narrow"/>
      <family val="2"/>
      <charset val="162"/>
    </font>
    <font>
      <sz val="8"/>
      <name val="Arial Narrow"/>
      <family val="2"/>
      <charset val="162"/>
    </font>
    <font>
      <sz val="10"/>
      <color theme="9" tint="-0.249977111117893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0"/>
      <color rgb="FF7030A0"/>
      <name val="Times New Roman"/>
      <family val="1"/>
      <charset val="162"/>
    </font>
    <font>
      <sz val="10"/>
      <color theme="1" tint="4.9989318521683403E-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0" xfId="0" applyNumberFormat="1" applyFont="1" applyAlignment="1"/>
    <xf numFmtId="4" fontId="4" fillId="0" borderId="0" xfId="0" applyNumberFormat="1" applyFont="1" applyAlignment="1"/>
    <xf numFmtId="4" fontId="4" fillId="0" borderId="0" xfId="0" applyNumberFormat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4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6" fillId="0" borderId="1" xfId="0" applyNumberFormat="1" applyFont="1" applyBorder="1"/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Fill="1" applyBorder="1"/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/>
    <xf numFmtId="0" fontId="18" fillId="0" borderId="0" xfId="0" applyFont="1"/>
    <xf numFmtId="0" fontId="18" fillId="0" borderId="1" xfId="0" applyFont="1" applyBorder="1"/>
    <xf numFmtId="0" fontId="17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0" fillId="2" borderId="4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22" fillId="0" borderId="4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3" fillId="0" borderId="0" xfId="1" applyFont="1" applyBorder="1"/>
    <xf numFmtId="0" fontId="22" fillId="0" borderId="0" xfId="1" applyFont="1" applyFill="1" applyBorder="1"/>
    <xf numFmtId="165" fontId="20" fillId="0" borderId="4" xfId="1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0" fillId="0" borderId="5" xfId="1" applyFont="1" applyFill="1" applyBorder="1"/>
    <xf numFmtId="0" fontId="20" fillId="0" borderId="0" xfId="1" applyFont="1" applyFill="1" applyBorder="1"/>
    <xf numFmtId="4" fontId="24" fillId="0" borderId="4" xfId="1" applyNumberFormat="1" applyFont="1" applyFill="1" applyBorder="1"/>
    <xf numFmtId="166" fontId="24" fillId="0" borderId="5" xfId="1" applyNumberFormat="1" applyFont="1" applyFill="1" applyBorder="1"/>
    <xf numFmtId="0" fontId="25" fillId="0" borderId="0" xfId="1" applyFont="1" applyBorder="1"/>
    <xf numFmtId="0" fontId="24" fillId="0" borderId="0" xfId="1" applyFont="1" applyFill="1" applyBorder="1"/>
    <xf numFmtId="165" fontId="26" fillId="0" borderId="4" xfId="1" applyNumberFormat="1" applyFont="1" applyFill="1" applyBorder="1" applyAlignment="1">
      <alignment horizontal="center"/>
    </xf>
    <xf numFmtId="0" fontId="26" fillId="0" borderId="1" xfId="1" applyFont="1" applyFill="1" applyBorder="1" applyAlignment="1">
      <alignment horizontal="center"/>
    </xf>
    <xf numFmtId="0" fontId="26" fillId="0" borderId="5" xfId="1" applyFont="1" applyFill="1" applyBorder="1"/>
    <xf numFmtId="0" fontId="26" fillId="0" borderId="0" xfId="1" applyFont="1" applyFill="1" applyBorder="1"/>
    <xf numFmtId="4" fontId="27" fillId="0" borderId="4" xfId="1" applyNumberFormat="1" applyFont="1" applyFill="1" applyBorder="1"/>
    <xf numFmtId="166" fontId="27" fillId="0" borderId="5" xfId="1" applyNumberFormat="1" applyFont="1" applyFill="1" applyBorder="1"/>
    <xf numFmtId="0" fontId="21" fillId="0" borderId="0" xfId="1" applyFont="1" applyBorder="1"/>
    <xf numFmtId="0" fontId="27" fillId="0" borderId="0" xfId="1" applyFont="1" applyFill="1" applyBorder="1"/>
    <xf numFmtId="4" fontId="28" fillId="0" borderId="4" xfId="1" applyNumberFormat="1" applyFont="1" applyFill="1" applyBorder="1"/>
    <xf numFmtId="0" fontId="20" fillId="0" borderId="5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3" fontId="24" fillId="0" borderId="0" xfId="1" applyNumberFormat="1" applyFont="1" applyFill="1" applyBorder="1"/>
    <xf numFmtId="0" fontId="29" fillId="0" borderId="1" xfId="1" applyFont="1" applyFill="1" applyBorder="1" applyAlignment="1">
      <alignment horizontal="center"/>
    </xf>
    <xf numFmtId="0" fontId="29" fillId="0" borderId="5" xfId="1" applyFont="1" applyFill="1" applyBorder="1" applyAlignment="1">
      <alignment horizontal="left"/>
    </xf>
    <xf numFmtId="0" fontId="29" fillId="0" borderId="0" xfId="1" applyFont="1" applyFill="1" applyBorder="1" applyAlignment="1">
      <alignment horizontal="left"/>
    </xf>
    <xf numFmtId="3" fontId="28" fillId="0" borderId="0" xfId="1" applyNumberFormat="1" applyFont="1" applyFill="1" applyBorder="1"/>
    <xf numFmtId="0" fontId="28" fillId="0" borderId="0" xfId="1" applyFont="1" applyFill="1" applyBorder="1"/>
    <xf numFmtId="0" fontId="20" fillId="0" borderId="5" xfId="1" applyFont="1" applyFill="1" applyBorder="1" applyAlignment="1"/>
    <xf numFmtId="0" fontId="20" fillId="0" borderId="0" xfId="1" applyFont="1" applyFill="1" applyBorder="1" applyAlignment="1"/>
    <xf numFmtId="0" fontId="26" fillId="0" borderId="5" xfId="1" applyFont="1" applyFill="1" applyBorder="1" applyAlignment="1"/>
    <xf numFmtId="0" fontId="26" fillId="0" borderId="0" xfId="1" applyFont="1" applyFill="1" applyBorder="1" applyAlignment="1"/>
    <xf numFmtId="3" fontId="27" fillId="0" borderId="0" xfId="1" applyNumberFormat="1" applyFont="1" applyFill="1" applyBorder="1"/>
    <xf numFmtId="166" fontId="26" fillId="0" borderId="5" xfId="1" applyNumberFormat="1" applyFont="1" applyFill="1" applyBorder="1"/>
    <xf numFmtId="165" fontId="30" fillId="0" borderId="4" xfId="1" applyNumberFormat="1" applyFont="1" applyFill="1" applyBorder="1" applyAlignment="1">
      <alignment horizontal="center"/>
    </xf>
    <xf numFmtId="165" fontId="26" fillId="0" borderId="4" xfId="1" applyNumberFormat="1" applyFont="1" applyBorder="1" applyAlignment="1">
      <alignment horizontal="center" vertical="center"/>
    </xf>
    <xf numFmtId="1" fontId="26" fillId="0" borderId="1" xfId="1" applyNumberFormat="1" applyFont="1" applyBorder="1" applyAlignment="1">
      <alignment horizontal="center" vertical="center"/>
    </xf>
    <xf numFmtId="165" fontId="26" fillId="0" borderId="5" xfId="1" applyNumberFormat="1" applyFont="1" applyBorder="1" applyAlignment="1">
      <alignment horizontal="left" vertical="center"/>
    </xf>
    <xf numFmtId="165" fontId="26" fillId="0" borderId="0" xfId="1" applyNumberFormat="1" applyFont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166" fontId="24" fillId="0" borderId="6" xfId="1" applyNumberFormat="1" applyFont="1" applyFill="1" applyBorder="1"/>
    <xf numFmtId="166" fontId="24" fillId="0" borderId="7" xfId="1" applyNumberFormat="1" applyFont="1" applyFill="1" applyBorder="1"/>
    <xf numFmtId="0" fontId="3" fillId="0" borderId="0" xfId="0" applyFont="1"/>
    <xf numFmtId="4" fontId="5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4" fontId="0" fillId="0" borderId="0" xfId="0" applyNumberFormat="1"/>
    <xf numFmtId="0" fontId="12" fillId="0" borderId="0" xfId="0" applyFont="1" applyAlignment="1">
      <alignment horizontal="center"/>
    </xf>
    <xf numFmtId="4" fontId="22" fillId="0" borderId="8" xfId="1" applyNumberFormat="1" applyFont="1" applyFill="1" applyBorder="1" applyAlignment="1">
      <alignment vertical="center"/>
    </xf>
    <xf numFmtId="4" fontId="12" fillId="0" borderId="0" xfId="0" applyNumberFormat="1" applyFont="1"/>
    <xf numFmtId="0" fontId="11" fillId="0" borderId="0" xfId="0" applyFont="1" applyBorder="1"/>
    <xf numFmtId="4" fontId="12" fillId="0" borderId="1" xfId="0" applyNumberFormat="1" applyFont="1" applyBorder="1"/>
    <xf numFmtId="0" fontId="12" fillId="0" borderId="1" xfId="0" applyFont="1" applyBorder="1"/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31" fillId="0" borderId="1" xfId="0" applyFont="1" applyBorder="1"/>
    <xf numFmtId="0" fontId="12" fillId="0" borderId="0" xfId="0" applyFont="1" applyFill="1" applyBorder="1"/>
    <xf numFmtId="0" fontId="0" fillId="0" borderId="1" xfId="0" applyBorder="1"/>
    <xf numFmtId="0" fontId="5" fillId="0" borderId="0" xfId="0" applyFont="1"/>
    <xf numFmtId="4" fontId="10" fillId="0" borderId="0" xfId="0" applyNumberFormat="1" applyFont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4" fontId="10" fillId="0" borderId="0" xfId="0" applyNumberFormat="1" applyFont="1"/>
    <xf numFmtId="4" fontId="11" fillId="0" borderId="0" xfId="0" applyNumberFormat="1" applyFont="1"/>
    <xf numFmtId="0" fontId="10" fillId="0" borderId="0" xfId="0" applyFont="1" applyBorder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/>
    <xf numFmtId="4" fontId="33" fillId="0" borderId="1" xfId="0" applyNumberFormat="1" applyFont="1" applyBorder="1"/>
    <xf numFmtId="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0" fillId="0" borderId="0" xfId="0" applyFont="1"/>
    <xf numFmtId="4" fontId="4" fillId="0" borderId="0" xfId="0" applyNumberFormat="1" applyFont="1" applyFill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17" fillId="0" borderId="1" xfId="3" applyFont="1" applyFill="1" applyBorder="1" applyAlignment="1">
      <alignment horizontal="center"/>
    </xf>
    <xf numFmtId="4" fontId="12" fillId="0" borderId="1" xfId="3" applyNumberFormat="1" applyFont="1" applyBorder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4" fillId="0" borderId="0" xfId="0" applyFont="1" applyAlignment="1">
      <alignment horizontal="right"/>
    </xf>
    <xf numFmtId="4" fontId="4" fillId="0" borderId="0" xfId="4" applyNumberFormat="1" applyFont="1" applyAlignment="1">
      <alignment horizontal="right" vertical="center" wrapText="1"/>
    </xf>
    <xf numFmtId="4" fontId="4" fillId="0" borderId="0" xfId="4" applyNumberFormat="1" applyFont="1" applyAlignment="1">
      <alignment vertical="center" wrapText="1"/>
    </xf>
    <xf numFmtId="4" fontId="4" fillId="0" borderId="0" xfId="6" applyNumberFormat="1" applyFont="1" applyAlignment="1">
      <alignment horizontal="right" vertical="center" wrapText="1"/>
    </xf>
    <xf numFmtId="4" fontId="4" fillId="0" borderId="0" xfId="5" applyNumberFormat="1" applyFont="1" applyAlignment="1">
      <alignment horizontal="right" vertical="center" wrapText="1"/>
    </xf>
    <xf numFmtId="4" fontId="5" fillId="0" borderId="0" xfId="5" applyNumberFormat="1" applyFont="1" applyFill="1" applyBorder="1" applyAlignment="1">
      <alignment horizontal="right" vertical="center" wrapText="1"/>
    </xf>
    <xf numFmtId="4" fontId="5" fillId="0" borderId="0" xfId="5" applyNumberFormat="1" applyFont="1" applyFill="1" applyAlignment="1">
      <alignment horizontal="right" vertical="center" wrapText="1"/>
    </xf>
    <xf numFmtId="4" fontId="4" fillId="0" borderId="0" xfId="4" applyNumberFormat="1" applyFont="1" applyBorder="1" applyAlignment="1">
      <alignment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0" fontId="38" fillId="0" borderId="0" xfId="0" applyFont="1"/>
    <xf numFmtId="4" fontId="38" fillId="0" borderId="0" xfId="0" applyNumberFormat="1" applyFont="1"/>
    <xf numFmtId="4" fontId="7" fillId="0" borderId="0" xfId="0" applyNumberFormat="1" applyFont="1"/>
    <xf numFmtId="43" fontId="7" fillId="0" borderId="0" xfId="4" applyFont="1" applyAlignment="1">
      <alignment horizontal="center"/>
    </xf>
    <xf numFmtId="49" fontId="6" fillId="0" borderId="0" xfId="0" applyNumberFormat="1" applyFont="1" applyAlignment="1">
      <alignment horizontal="center"/>
    </xf>
    <xf numFmtId="4" fontId="39" fillId="0" borderId="0" xfId="0" applyNumberFormat="1" applyFont="1"/>
    <xf numFmtId="0" fontId="39" fillId="0" borderId="0" xfId="0" applyFont="1"/>
    <xf numFmtId="4" fontId="6" fillId="0" borderId="0" xfId="0" applyNumberFormat="1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/>
    <xf numFmtId="4" fontId="6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/>
    <xf numFmtId="4" fontId="39" fillId="0" borderId="0" xfId="0" applyNumberFormat="1" applyFont="1" applyAlignment="1">
      <alignment horizontal="right"/>
    </xf>
    <xf numFmtId="43" fontId="6" fillId="0" borderId="0" xfId="4" applyFont="1" applyAlignment="1">
      <alignment horizontal="right" wrapText="1"/>
    </xf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9" fillId="0" borderId="0" xfId="0" applyFont="1" applyFill="1" applyBorder="1"/>
    <xf numFmtId="0" fontId="4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3" fontId="4" fillId="0" borderId="0" xfId="4" applyFont="1" applyFill="1" applyAlignment="1">
      <alignment horizontal="right" vertical="center" wrapText="1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right" wrapText="1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5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0" fillId="0" borderId="0" xfId="0" applyFont="1" applyFill="1" applyAlignment="1">
      <alignment horizontal="center" wrapText="1"/>
    </xf>
    <xf numFmtId="2" fontId="5" fillId="0" borderId="0" xfId="0" applyNumberFormat="1" applyFont="1" applyFill="1" applyAlignment="1">
      <alignment horizontal="center"/>
    </xf>
    <xf numFmtId="4" fontId="37" fillId="0" borderId="0" xfId="0" applyNumberFormat="1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0" fontId="6" fillId="0" borderId="0" xfId="0" applyFont="1" applyFill="1"/>
    <xf numFmtId="4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" fontId="4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/>
    <xf numFmtId="4" fontId="4" fillId="0" borderId="0" xfId="4" applyNumberFormat="1" applyFont="1" applyAlignment="1">
      <alignment horizontal="right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right"/>
    </xf>
    <xf numFmtId="4" fontId="41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4" fontId="38" fillId="0" borderId="0" xfId="0" applyNumberFormat="1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8" fontId="38" fillId="0" borderId="0" xfId="0" applyNumberFormat="1" applyFont="1" applyAlignment="1">
      <alignment horizontal="right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43" fontId="4" fillId="0" borderId="0" xfId="4" applyFont="1" applyAlignment="1">
      <alignment horizontal="right" wrapText="1"/>
    </xf>
    <xf numFmtId="43" fontId="4" fillId="0" borderId="0" xfId="4" applyFont="1" applyFill="1" applyAlignment="1">
      <alignment horizontal="right" wrapText="1"/>
    </xf>
    <xf numFmtId="4" fontId="11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20" fillId="0" borderId="10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35" fillId="0" borderId="1" xfId="0" applyNumberFormat="1" applyFont="1" applyBorder="1" applyAlignment="1">
      <alignment horizontal="center" vertical="center"/>
    </xf>
  </cellXfs>
  <cellStyles count="7">
    <cellStyle name="Binlik Ayracı [0]" xfId="5" builtinId="6"/>
    <cellStyle name="Normal" xfId="0" builtinId="0"/>
    <cellStyle name="Normal 2" xfId="3"/>
    <cellStyle name="Normal 3" xfId="2"/>
    <cellStyle name="Normal_ay.harc.prog" xfId="1"/>
    <cellStyle name="ParaBirimi" xfId="6" builtinId="4"/>
    <cellStyle name="Virgül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D2"/>
    </sheetView>
  </sheetViews>
  <sheetFormatPr defaultRowHeight="12.75"/>
  <cols>
    <col min="1" max="1" width="38.5703125" customWidth="1"/>
    <col min="2" max="4" width="16.5703125" customWidth="1"/>
    <col min="6" max="6" width="12.7109375" bestFit="1" customWidth="1"/>
  </cols>
  <sheetData>
    <row r="1" spans="1:4" ht="38.25" customHeight="1">
      <c r="A1" s="239" t="s">
        <v>597</v>
      </c>
      <c r="B1" s="239"/>
      <c r="C1" s="239"/>
      <c r="D1" s="239"/>
    </row>
    <row r="2" spans="1:4" ht="15.75">
      <c r="A2" s="240" t="s">
        <v>610</v>
      </c>
      <c r="B2" s="240"/>
      <c r="C2" s="240"/>
      <c r="D2" s="240"/>
    </row>
    <row r="3" spans="1:4" ht="30" customHeight="1">
      <c r="A3" s="40"/>
      <c r="B3" s="41">
        <v>2019</v>
      </c>
      <c r="C3" s="125">
        <v>2020</v>
      </c>
      <c r="D3" s="125">
        <v>2021</v>
      </c>
    </row>
    <row r="4" spans="1:4">
      <c r="A4" s="102" t="s">
        <v>202</v>
      </c>
      <c r="B4" s="100">
        <f>'2018-Öz. İd'!D4</f>
        <v>460500</v>
      </c>
      <c r="C4" s="100">
        <f>'2018-Öz. İd'!E4</f>
        <v>511000</v>
      </c>
      <c r="D4" s="100">
        <f>'2018-Öz. İd'!F4</f>
        <v>561500</v>
      </c>
    </row>
    <row r="5" spans="1:4">
      <c r="A5" s="102" t="s">
        <v>276</v>
      </c>
      <c r="B5" s="100">
        <f>'2018-Öz. İd'!D17</f>
        <v>13562479</v>
      </c>
      <c r="C5" s="100">
        <f>'2018-Öz. İd'!E17</f>
        <v>14463950</v>
      </c>
      <c r="D5" s="100">
        <f>'2018-Öz. İd'!F17</f>
        <v>15300900</v>
      </c>
    </row>
    <row r="6" spans="1:4">
      <c r="A6" s="102" t="s">
        <v>277</v>
      </c>
      <c r="B6" s="100">
        <f>'2018-Öz. İd'!D29</f>
        <v>22385000</v>
      </c>
      <c r="C6" s="100">
        <f>'2018-Öz. İd'!E29</f>
        <v>23570000</v>
      </c>
      <c r="D6" s="100">
        <f>'2018-Öz. İd'!F29</f>
        <v>24755000</v>
      </c>
    </row>
    <row r="7" spans="1:4">
      <c r="A7" s="106" t="s">
        <v>500</v>
      </c>
      <c r="B7" s="100">
        <f>'2018-Öz. İd'!D70</f>
        <v>570000</v>
      </c>
      <c r="C7" s="100">
        <f>'2018-Öz. İd'!E70</f>
        <v>602400</v>
      </c>
      <c r="D7" s="100">
        <f>'2018-Öz. İd'!F70</f>
        <v>634800</v>
      </c>
    </row>
    <row r="8" spans="1:4">
      <c r="A8" s="102" t="s">
        <v>220</v>
      </c>
      <c r="B8" s="100">
        <f>'2018-Öz. İd'!D78</f>
        <v>320000</v>
      </c>
      <c r="C8" s="100">
        <f>'2018-Öz. İd'!E78</f>
        <v>360000</v>
      </c>
      <c r="D8" s="100">
        <f>'2018-Öz. İd'!F78</f>
        <v>400000</v>
      </c>
    </row>
    <row r="9" spans="1:4">
      <c r="A9" s="102" t="s">
        <v>278</v>
      </c>
      <c r="B9" s="100">
        <f>'2018-Öz. İd'!D82</f>
        <v>15884500</v>
      </c>
      <c r="C9" s="100">
        <f>'2018-Öz. İd'!E82</f>
        <v>16931050</v>
      </c>
      <c r="D9" s="100">
        <f>'2018-Öz. İd'!F82</f>
        <v>17975600</v>
      </c>
    </row>
    <row r="10" spans="1:4">
      <c r="A10" s="102" t="s">
        <v>279</v>
      </c>
      <c r="B10" s="100">
        <f>'2018-Öz. İd'!D148</f>
        <v>2015000</v>
      </c>
      <c r="C10" s="100">
        <f>'2018-Öz. İd'!E148</f>
        <v>2263000</v>
      </c>
      <c r="D10" s="100">
        <f>'2018-Öz. İd'!F148</f>
        <v>2511000</v>
      </c>
    </row>
    <row r="11" spans="1:4">
      <c r="A11" s="102" t="s">
        <v>280</v>
      </c>
      <c r="B11" s="100">
        <f>'2018-Öz. İd'!D159</f>
        <v>23000000</v>
      </c>
      <c r="C11" s="100">
        <f>'2018-Öz. İd'!E159</f>
        <v>23763000</v>
      </c>
      <c r="D11" s="100">
        <f>'2018-Öz. İd'!F159</f>
        <v>24549000</v>
      </c>
    </row>
    <row r="12" spans="1:4">
      <c r="A12" s="102" t="s">
        <v>281</v>
      </c>
      <c r="B12" s="100">
        <f>'2018-Öz. İd'!D171</f>
        <v>100000</v>
      </c>
      <c r="C12" s="100">
        <f>'2018-Öz. İd'!E171</f>
        <v>120000</v>
      </c>
      <c r="D12" s="100">
        <f>'2018-Öz. İd'!F171</f>
        <v>140000</v>
      </c>
    </row>
    <row r="13" spans="1:4">
      <c r="A13" s="106" t="s">
        <v>505</v>
      </c>
      <c r="B13" s="100">
        <f>'2018-Öz. İd'!D176</f>
        <v>45000</v>
      </c>
      <c r="C13" s="100">
        <f>'2018-Öz. İd'!E176</f>
        <v>49200</v>
      </c>
      <c r="D13" s="100">
        <f>'2018-Öz. İd'!F176</f>
        <v>53400</v>
      </c>
    </row>
    <row r="14" spans="1:4">
      <c r="A14" s="106" t="s">
        <v>506</v>
      </c>
      <c r="B14" s="100">
        <f>'2018-Öz. İd'!D183</f>
        <v>830000</v>
      </c>
      <c r="C14" s="100">
        <f>'2018-Öz. İd'!E183</f>
        <v>918000</v>
      </c>
      <c r="D14" s="100">
        <f>'2018-Öz. İd'!F183</f>
        <v>1006000</v>
      </c>
    </row>
    <row r="15" spans="1:4">
      <c r="A15" s="106" t="s">
        <v>543</v>
      </c>
      <c r="B15" s="100">
        <f>'2018-Öz. İd'!D206</f>
        <v>9500000</v>
      </c>
      <c r="C15" s="100">
        <f>'2018-Öz. İd'!E206</f>
        <v>11042000</v>
      </c>
      <c r="D15" s="100">
        <f>'2018-Öz. İd'!F206</f>
        <v>12611000</v>
      </c>
    </row>
    <row r="16" spans="1:4">
      <c r="A16" s="103" t="s">
        <v>174</v>
      </c>
      <c r="B16" s="100">
        <f>SUM(B4:B15)</f>
        <v>88672479</v>
      </c>
      <c r="C16" s="100">
        <f>SUM(C4:C15)</f>
        <v>94593600</v>
      </c>
      <c r="D16" s="100">
        <f>SUM(D4:D15)</f>
        <v>100498200</v>
      </c>
    </row>
    <row r="17" spans="1:6">
      <c r="A17" s="104"/>
      <c r="B17" s="100"/>
      <c r="C17" s="126"/>
      <c r="D17" s="126"/>
      <c r="F17" s="95"/>
    </row>
    <row r="18" spans="1:6">
      <c r="A18" s="104" t="s">
        <v>282</v>
      </c>
      <c r="B18" s="100">
        <f>Acıgöl!D35</f>
        <v>157750</v>
      </c>
      <c r="C18" s="100">
        <f>Acıgöl!E35</f>
        <v>170400</v>
      </c>
      <c r="D18" s="100">
        <f>Acıgöl!F35</f>
        <v>183050</v>
      </c>
    </row>
    <row r="19" spans="1:6">
      <c r="A19" s="104" t="s">
        <v>283</v>
      </c>
      <c r="B19" s="100">
        <f>Avanos!D34</f>
        <v>162800</v>
      </c>
      <c r="C19" s="100">
        <f>Avanos!E34</f>
        <v>176820</v>
      </c>
      <c r="D19" s="100">
        <f>Avanos!F34</f>
        <v>190840</v>
      </c>
    </row>
    <row r="20" spans="1:6">
      <c r="A20" s="104" t="s">
        <v>284</v>
      </c>
      <c r="B20" s="100">
        <f>D.Kuyu!D38</f>
        <v>174550</v>
      </c>
      <c r="C20" s="100">
        <f>D.Kuyu!E38</f>
        <v>187350</v>
      </c>
      <c r="D20" s="100">
        <f>D.Kuyu!F38</f>
        <v>200150</v>
      </c>
    </row>
    <row r="21" spans="1:6">
      <c r="A21" s="104" t="s">
        <v>285</v>
      </c>
      <c r="B21" s="100">
        <f>Gülşhr!D34</f>
        <v>262000</v>
      </c>
      <c r="C21" s="100">
        <f>Gülşhr!E34</f>
        <v>275050</v>
      </c>
      <c r="D21" s="100">
        <f>Gülşhr!F34</f>
        <v>288100</v>
      </c>
    </row>
    <row r="22" spans="1:6">
      <c r="A22" s="104" t="s">
        <v>286</v>
      </c>
      <c r="B22" s="100">
        <f>H.Bektş!D36</f>
        <v>263800</v>
      </c>
      <c r="C22" s="100">
        <f>H.Bektş!E36</f>
        <v>274600</v>
      </c>
      <c r="D22" s="100">
        <f>H.Bektş!F36</f>
        <v>289900</v>
      </c>
    </row>
    <row r="23" spans="1:6">
      <c r="A23" s="104" t="s">
        <v>287</v>
      </c>
      <c r="B23" s="100">
        <f>Kozklı!D34</f>
        <v>320400</v>
      </c>
      <c r="C23" s="100">
        <f>Kozklı!E34</f>
        <v>330240</v>
      </c>
      <c r="D23" s="100">
        <f>Kozklı!F34</f>
        <v>340080</v>
      </c>
    </row>
    <row r="24" spans="1:6">
      <c r="A24" s="104" t="s">
        <v>288</v>
      </c>
      <c r="B24" s="100">
        <f>Ürgüp!D35</f>
        <v>259000</v>
      </c>
      <c r="C24" s="100">
        <f>Ürgüp!E35</f>
        <v>270440</v>
      </c>
      <c r="D24" s="100">
        <f>Ürgüp!F35</f>
        <v>282180</v>
      </c>
    </row>
    <row r="25" spans="1:6">
      <c r="A25" s="103" t="s">
        <v>174</v>
      </c>
      <c r="B25" s="100">
        <f>SUM(B18:B24)</f>
        <v>1600300</v>
      </c>
      <c r="C25" s="100">
        <f t="shared" ref="C25:D25" si="0">SUM(C18:C24)</f>
        <v>1684900</v>
      </c>
      <c r="D25" s="100">
        <f t="shared" si="0"/>
        <v>1774300</v>
      </c>
    </row>
    <row r="26" spans="1:6">
      <c r="A26" s="104"/>
      <c r="B26" s="100"/>
      <c r="C26" s="126"/>
      <c r="D26" s="126"/>
    </row>
    <row r="27" spans="1:6">
      <c r="A27" s="104" t="s">
        <v>289</v>
      </c>
      <c r="B27" s="100">
        <f>'2018-Dğr.Kur.'!E4</f>
        <v>592471</v>
      </c>
      <c r="C27" s="100">
        <f>'2018-Dğr.Kur.'!F4</f>
        <v>600000</v>
      </c>
      <c r="D27" s="100">
        <f>'2018-Dğr.Kur.'!G4</f>
        <v>610000</v>
      </c>
    </row>
    <row r="28" spans="1:6">
      <c r="A28" s="106" t="s">
        <v>242</v>
      </c>
      <c r="B28" s="100">
        <f>'2018-Dğr.Kur.'!E10</f>
        <v>0</v>
      </c>
      <c r="C28" s="100">
        <f>'2018-Dğr.Kur.'!F10</f>
        <v>0</v>
      </c>
      <c r="D28" s="100">
        <f>'2018-Dğr.Kur.'!G10</f>
        <v>0</v>
      </c>
    </row>
    <row r="29" spans="1:6">
      <c r="A29" s="104" t="s">
        <v>290</v>
      </c>
      <c r="B29" s="100">
        <f>'2018-Dğr.Kur.'!E17</f>
        <v>430000</v>
      </c>
      <c r="C29" s="100">
        <f>'2018-Dğr.Kur.'!F17</f>
        <v>469000</v>
      </c>
      <c r="D29" s="100">
        <f>'2018-Dğr.Kur.'!G17</f>
        <v>517000</v>
      </c>
    </row>
    <row r="30" spans="1:6">
      <c r="A30" s="104" t="s">
        <v>338</v>
      </c>
      <c r="B30" s="100">
        <f>'2018-Dğr.Kur.'!E28</f>
        <v>27000</v>
      </c>
      <c r="C30" s="100">
        <f>'2018-Dğr.Kur.'!F28</f>
        <v>30000</v>
      </c>
      <c r="D30" s="100">
        <f>'2018-Dğr.Kur.'!G28</f>
        <v>33000</v>
      </c>
    </row>
    <row r="31" spans="1:6">
      <c r="A31" s="106" t="s">
        <v>467</v>
      </c>
      <c r="B31" s="100">
        <f>'2018-Dğr.Kur.'!E33</f>
        <v>0</v>
      </c>
      <c r="C31" s="100">
        <f>'2018-Dğr.Kur.'!F33</f>
        <v>0</v>
      </c>
      <c r="D31" s="100">
        <f>'2018-Dğr.Kur.'!G33</f>
        <v>0</v>
      </c>
    </row>
    <row r="32" spans="1:6">
      <c r="A32" s="104" t="s">
        <v>291</v>
      </c>
      <c r="B32" s="100">
        <f>'2018-Dğr.Kur.'!E38</f>
        <v>500000</v>
      </c>
      <c r="C32" s="100">
        <f>'2018-Dğr.Kur.'!F38</f>
        <v>570000</v>
      </c>
      <c r="D32" s="100">
        <f>'2018-Dğr.Kur.'!G38</f>
        <v>640000</v>
      </c>
    </row>
    <row r="33" spans="1:4">
      <c r="A33" s="104" t="s">
        <v>339</v>
      </c>
      <c r="B33" s="100">
        <f>'2018-Dğr.Kur.'!E47</f>
        <v>100000</v>
      </c>
      <c r="C33" s="100">
        <f>'2018-Dğr.Kur.'!F47</f>
        <v>120000</v>
      </c>
      <c r="D33" s="100">
        <f>'2018-Dğr.Kur.'!G47</f>
        <v>140000</v>
      </c>
    </row>
    <row r="34" spans="1:4">
      <c r="A34" s="104" t="s">
        <v>292</v>
      </c>
      <c r="B34" s="100">
        <f>'2018-Dğr.Kur.'!E68</f>
        <v>77750</v>
      </c>
      <c r="C34" s="100">
        <f>'2018-Dğr.Kur.'!F68</f>
        <v>82500</v>
      </c>
      <c r="D34" s="100">
        <f>'2018-Dğr.Kur.'!G68</f>
        <v>87500</v>
      </c>
    </row>
    <row r="35" spans="1:4">
      <c r="A35" s="103" t="s">
        <v>174</v>
      </c>
      <c r="B35" s="100">
        <f>SUM(B27:B34)</f>
        <v>1727221</v>
      </c>
      <c r="C35" s="100">
        <f t="shared" ref="C35:D35" si="1">SUM(C27:C34)</f>
        <v>1871500</v>
      </c>
      <c r="D35" s="100">
        <f t="shared" si="1"/>
        <v>2027500</v>
      </c>
    </row>
    <row r="36" spans="1:4">
      <c r="A36" s="104"/>
      <c r="B36" s="100"/>
      <c r="C36" s="126"/>
      <c r="D36" s="126"/>
    </row>
    <row r="37" spans="1:4">
      <c r="A37" s="101" t="s">
        <v>293</v>
      </c>
      <c r="B37" s="100">
        <f>'2018-Dğr.Kur.'!E56</f>
        <v>12000000</v>
      </c>
      <c r="C37" s="100">
        <f>'2018-Dğr.Kur.'!F56</f>
        <v>12850000</v>
      </c>
      <c r="D37" s="100">
        <f>'2018-Dğr.Kur.'!G56</f>
        <v>13700000</v>
      </c>
    </row>
    <row r="38" spans="1:4">
      <c r="A38" s="101" t="s">
        <v>294</v>
      </c>
      <c r="B38" s="100">
        <f>B35+B37</f>
        <v>13727221</v>
      </c>
      <c r="C38" s="100">
        <f>C35+C37</f>
        <v>14721500</v>
      </c>
      <c r="D38" s="100">
        <f>D35+D37</f>
        <v>15727500</v>
      </c>
    </row>
    <row r="39" spans="1:4">
      <c r="A39" s="101"/>
      <c r="B39" s="100"/>
      <c r="C39" s="126"/>
      <c r="D39" s="126"/>
    </row>
    <row r="40" spans="1:4">
      <c r="A40" s="103" t="s">
        <v>3</v>
      </c>
      <c r="B40" s="100">
        <f>B16+B25+B38</f>
        <v>104000000</v>
      </c>
      <c r="C40" s="100">
        <f t="shared" ref="C40:D40" si="2">C16+C25+C38</f>
        <v>111000000</v>
      </c>
      <c r="D40" s="100">
        <f t="shared" si="2"/>
        <v>118000000</v>
      </c>
    </row>
    <row r="41" spans="1:4" ht="14.25">
      <c r="A41" s="39"/>
      <c r="B41" s="39"/>
      <c r="C41" s="39"/>
    </row>
    <row r="42" spans="1:4">
      <c r="A42" s="105"/>
      <c r="B42" s="95"/>
    </row>
    <row r="43" spans="1:4">
      <c r="A43" s="105"/>
      <c r="B43" s="95"/>
    </row>
    <row r="44" spans="1:4">
      <c r="B44" s="95"/>
    </row>
  </sheetData>
  <mergeCells count="2">
    <mergeCell ref="A1:D1"/>
    <mergeCell ref="A2:D2"/>
  </mergeCells>
  <phoneticPr fontId="3" type="noConversion"/>
  <pageMargins left="0.74803149606299213" right="0.15748031496062992" top="0.98425196850393704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28" zoomScaleNormal="100" workbookViewId="0">
      <selection activeCell="A55" sqref="A55:G63"/>
    </sheetView>
  </sheetViews>
  <sheetFormatPr defaultRowHeight="12.75"/>
  <cols>
    <col min="1" max="1" width="7.42578125" style="24" bestFit="1" customWidth="1"/>
    <col min="2" max="2" width="8" style="24" customWidth="1"/>
    <col min="3" max="3" width="30.7109375" style="1" customWidth="1"/>
    <col min="4" max="4" width="20.140625" style="1" customWidth="1"/>
    <col min="5" max="5" width="14.42578125" style="1" customWidth="1"/>
    <col min="6" max="6" width="11.42578125" style="1" customWidth="1"/>
    <col min="7" max="7" width="12.28515625" style="1" bestFit="1" customWidth="1"/>
    <col min="8" max="9" width="9.140625" style="1"/>
    <col min="10" max="11" width="14.5703125" style="1" customWidth="1"/>
    <col min="12" max="16384" width="9.140625" style="1"/>
  </cols>
  <sheetData>
    <row r="1" spans="1:11" ht="18.75">
      <c r="A1" s="244" t="s">
        <v>120</v>
      </c>
      <c r="B1" s="244"/>
      <c r="C1" s="244"/>
      <c r="D1" s="244"/>
      <c r="E1" s="244"/>
      <c r="F1" s="234"/>
    </row>
    <row r="2" spans="1:11" ht="15.75">
      <c r="B2" s="23"/>
      <c r="C2" s="15"/>
      <c r="D2" s="15"/>
    </row>
    <row r="3" spans="1:11" ht="18.75">
      <c r="D3" s="234">
        <v>2018</v>
      </c>
      <c r="E3" s="234">
        <v>2019</v>
      </c>
      <c r="F3" s="234">
        <v>2020</v>
      </c>
      <c r="G3" s="234">
        <v>2021</v>
      </c>
    </row>
    <row r="4" spans="1:11" s="134" customFormat="1" ht="15.75">
      <c r="A4" s="246" t="s">
        <v>563</v>
      </c>
      <c r="B4" s="246"/>
      <c r="C4" s="246"/>
      <c r="D4" s="224">
        <f>SUM(D5:D6)</f>
        <v>504212</v>
      </c>
      <c r="E4" s="224">
        <f>SUM(E5:E6)</f>
        <v>592471</v>
      </c>
      <c r="F4" s="224">
        <f>SUM(F5:F6)</f>
        <v>600000</v>
      </c>
      <c r="G4" s="224">
        <f>SUM(G5:G6)</f>
        <v>610000</v>
      </c>
      <c r="J4" s="225" t="s">
        <v>409</v>
      </c>
      <c r="K4" s="226">
        <f>E5</f>
        <v>162471</v>
      </c>
    </row>
    <row r="5" spans="1:11" ht="15.75">
      <c r="A5" s="23" t="s">
        <v>226</v>
      </c>
      <c r="B5" s="25" t="s">
        <v>130</v>
      </c>
      <c r="C5" s="99" t="s">
        <v>437</v>
      </c>
      <c r="D5" s="109">
        <v>129212</v>
      </c>
      <c r="E5" s="109">
        <v>162471</v>
      </c>
      <c r="F5" s="109">
        <v>165000</v>
      </c>
      <c r="G5" s="12">
        <v>170000</v>
      </c>
      <c r="J5" s="15" t="s">
        <v>413</v>
      </c>
      <c r="K5" s="162">
        <f>E6</f>
        <v>430000</v>
      </c>
    </row>
    <row r="6" spans="1:11" ht="15.75">
      <c r="B6" s="29" t="s">
        <v>491</v>
      </c>
      <c r="C6" s="28" t="s">
        <v>492</v>
      </c>
      <c r="D6" s="133">
        <v>375000</v>
      </c>
      <c r="E6" s="133">
        <v>430000</v>
      </c>
      <c r="F6" s="133">
        <v>435000</v>
      </c>
      <c r="G6" s="12">
        <v>440000</v>
      </c>
      <c r="J6" s="159" t="s">
        <v>170</v>
      </c>
      <c r="K6" s="163">
        <f>K4+K5</f>
        <v>592471</v>
      </c>
    </row>
    <row r="7" spans="1:11" ht="15.75">
      <c r="B7" s="29"/>
      <c r="C7" s="28"/>
      <c r="D7" s="133"/>
      <c r="E7" s="133"/>
      <c r="F7" s="133"/>
      <c r="J7" s="15" t="s">
        <v>174</v>
      </c>
      <c r="K7" s="163">
        <f>K6</f>
        <v>592471</v>
      </c>
    </row>
    <row r="8" spans="1:11">
      <c r="B8" s="29"/>
      <c r="C8" s="28"/>
      <c r="D8" s="133"/>
      <c r="E8" s="133"/>
      <c r="F8" s="133"/>
    </row>
    <row r="9" spans="1:11">
      <c r="B9" s="29"/>
      <c r="C9" s="28"/>
      <c r="D9" s="133"/>
      <c r="E9" s="133"/>
      <c r="F9" s="133"/>
    </row>
    <row r="10" spans="1:11" ht="15.75">
      <c r="A10" s="235" t="s">
        <v>242</v>
      </c>
      <c r="B10" s="114"/>
      <c r="C10" s="30"/>
      <c r="D10" s="108">
        <f>D11+D12</f>
        <v>120000</v>
      </c>
      <c r="E10" s="108">
        <f t="shared" ref="E10:G10" si="0">E11+E12</f>
        <v>0</v>
      </c>
      <c r="F10" s="108">
        <f t="shared" si="0"/>
        <v>0</v>
      </c>
      <c r="G10" s="108">
        <f t="shared" si="0"/>
        <v>0</v>
      </c>
      <c r="J10" s="15"/>
      <c r="K10" s="162"/>
    </row>
    <row r="11" spans="1:11" ht="26.25">
      <c r="A11" s="217" t="s">
        <v>241</v>
      </c>
      <c r="B11" s="210" t="s">
        <v>553</v>
      </c>
      <c r="C11" s="209" t="s">
        <v>554</v>
      </c>
      <c r="D11" s="12">
        <v>20000</v>
      </c>
      <c r="E11" s="110"/>
      <c r="F11" s="110"/>
      <c r="J11" s="159"/>
      <c r="K11" s="162"/>
    </row>
    <row r="12" spans="1:11" ht="15.75">
      <c r="B12" s="25" t="s">
        <v>495</v>
      </c>
      <c r="C12" s="99" t="s">
        <v>496</v>
      </c>
      <c r="D12" s="110">
        <v>100000</v>
      </c>
      <c r="E12" s="110"/>
      <c r="F12" s="110"/>
      <c r="J12" s="218"/>
    </row>
    <row r="13" spans="1:11" ht="15.75">
      <c r="B13" s="25"/>
      <c r="C13" s="99"/>
      <c r="D13" s="110"/>
      <c r="E13" s="110"/>
      <c r="F13" s="110"/>
      <c r="J13" s="159"/>
      <c r="K13" s="163"/>
    </row>
    <row r="14" spans="1:11" ht="15.75">
      <c r="B14" s="25"/>
      <c r="C14" s="99"/>
      <c r="D14" s="110"/>
      <c r="E14" s="110"/>
      <c r="F14" s="110"/>
      <c r="J14" s="15"/>
      <c r="K14" s="163"/>
    </row>
    <row r="15" spans="1:11">
      <c r="B15" s="25"/>
      <c r="C15" s="99"/>
      <c r="D15" s="110"/>
      <c r="E15" s="110"/>
      <c r="F15" s="110"/>
    </row>
    <row r="16" spans="1:11">
      <c r="C16" s="24"/>
      <c r="D16" s="109"/>
      <c r="E16" s="109"/>
      <c r="F16" s="109"/>
    </row>
    <row r="17" spans="1:11" s="134" customFormat="1" ht="15.75">
      <c r="A17" s="246" t="s">
        <v>40</v>
      </c>
      <c r="B17" s="246"/>
      <c r="C17" s="246"/>
      <c r="D17" s="224">
        <f t="shared" ref="D17" si="1">D18+D19+D20+D22+D23+D24</f>
        <v>424000</v>
      </c>
      <c r="E17" s="224">
        <f>E18+E19+E20+E21+E22+E23+E24</f>
        <v>430000</v>
      </c>
      <c r="F17" s="224">
        <f>F18+F19+F20+F21+F22+F24</f>
        <v>469000</v>
      </c>
      <c r="G17" s="224">
        <f>G18+G19+G20+G21+G22+G24</f>
        <v>517000</v>
      </c>
      <c r="I17" s="225"/>
      <c r="J17" s="225"/>
    </row>
    <row r="18" spans="1:11" ht="15.75">
      <c r="A18" s="23" t="s">
        <v>227</v>
      </c>
      <c r="B18" s="26" t="s">
        <v>47</v>
      </c>
      <c r="C18" s="111" t="s">
        <v>449</v>
      </c>
      <c r="D18" s="109">
        <v>50000</v>
      </c>
      <c r="E18" s="133">
        <v>15000</v>
      </c>
      <c r="F18" s="133">
        <v>17000</v>
      </c>
      <c r="G18" s="122">
        <v>19000</v>
      </c>
      <c r="H18" s="134"/>
      <c r="I18" s="15"/>
      <c r="J18" s="15" t="s">
        <v>398</v>
      </c>
      <c r="K18" s="162">
        <f>E18+E19+E20</f>
        <v>15000</v>
      </c>
    </row>
    <row r="19" spans="1:11" ht="15.75">
      <c r="B19" s="26" t="s">
        <v>41</v>
      </c>
      <c r="C19" s="24" t="s">
        <v>311</v>
      </c>
      <c r="D19" s="109">
        <v>0</v>
      </c>
      <c r="E19" s="133"/>
      <c r="F19" s="133"/>
      <c r="G19" s="122"/>
      <c r="H19" s="134"/>
      <c r="I19" s="15"/>
      <c r="J19" s="159" t="s">
        <v>400</v>
      </c>
      <c r="K19" s="162">
        <f>E21</f>
        <v>6000</v>
      </c>
    </row>
    <row r="20" spans="1:11" ht="15.75">
      <c r="B20" s="26" t="s">
        <v>42</v>
      </c>
      <c r="C20" s="24" t="s">
        <v>519</v>
      </c>
      <c r="D20" s="109"/>
      <c r="E20" s="133"/>
      <c r="F20" s="133"/>
      <c r="G20" s="122"/>
      <c r="H20" s="134"/>
      <c r="I20" s="15"/>
      <c r="J20" s="159" t="s">
        <v>167</v>
      </c>
      <c r="K20" s="163">
        <f>SUM(K18:K19)</f>
        <v>21000</v>
      </c>
    </row>
    <row r="21" spans="1:11" ht="15.75">
      <c r="B21" s="230" t="s">
        <v>606</v>
      </c>
      <c r="C21" s="231" t="s">
        <v>607</v>
      </c>
      <c r="D21" s="133"/>
      <c r="E21" s="133">
        <v>6000</v>
      </c>
      <c r="F21" s="133">
        <v>7000</v>
      </c>
      <c r="G21" s="122">
        <v>8000</v>
      </c>
      <c r="H21" s="134"/>
      <c r="I21" s="15"/>
      <c r="J21" s="15" t="s">
        <v>409</v>
      </c>
      <c r="K21" s="162">
        <f>E22+E23</f>
        <v>309000</v>
      </c>
    </row>
    <row r="22" spans="1:11" ht="15.75">
      <c r="B22" s="25" t="s">
        <v>130</v>
      </c>
      <c r="C22" s="99" t="s">
        <v>295</v>
      </c>
      <c r="D22" s="109">
        <v>270000</v>
      </c>
      <c r="E22" s="133">
        <v>309000</v>
      </c>
      <c r="F22" s="133">
        <v>325000</v>
      </c>
      <c r="G22" s="122">
        <v>350000</v>
      </c>
      <c r="H22" s="134"/>
      <c r="I22" s="15"/>
      <c r="J22" s="15" t="s">
        <v>410</v>
      </c>
      <c r="K22" s="162">
        <f>E24</f>
        <v>100000</v>
      </c>
    </row>
    <row r="23" spans="1:11" ht="15.75">
      <c r="B23" s="25" t="s">
        <v>520</v>
      </c>
      <c r="C23" s="99" t="s">
        <v>101</v>
      </c>
      <c r="D23" s="109"/>
      <c r="E23" s="133"/>
      <c r="F23" s="133"/>
      <c r="G23" s="122"/>
      <c r="H23" s="134"/>
      <c r="J23" s="159" t="s">
        <v>170</v>
      </c>
      <c r="K23" s="163">
        <f>K21+K22</f>
        <v>409000</v>
      </c>
    </row>
    <row r="24" spans="1:11" ht="15.75">
      <c r="B24" s="25" t="s">
        <v>184</v>
      </c>
      <c r="C24" s="99" t="s">
        <v>605</v>
      </c>
      <c r="D24" s="109">
        <v>104000</v>
      </c>
      <c r="E24" s="133">
        <v>100000</v>
      </c>
      <c r="F24" s="133">
        <v>120000</v>
      </c>
      <c r="G24" s="122">
        <v>140000</v>
      </c>
      <c r="H24" s="134"/>
      <c r="J24" s="15" t="s">
        <v>174</v>
      </c>
      <c r="K24" s="163">
        <f>K20+K23</f>
        <v>430000</v>
      </c>
    </row>
    <row r="25" spans="1:11">
      <c r="B25" s="25"/>
      <c r="C25" s="99"/>
      <c r="D25" s="109"/>
      <c r="E25" s="109"/>
      <c r="F25" s="109"/>
      <c r="G25" s="122"/>
    </row>
    <row r="26" spans="1:11">
      <c r="B26" s="25"/>
      <c r="C26" s="99"/>
      <c r="D26" s="109"/>
      <c r="E26" s="109"/>
      <c r="F26" s="109"/>
    </row>
    <row r="27" spans="1:11">
      <c r="B27" s="25"/>
      <c r="C27" s="99"/>
      <c r="D27" s="109"/>
      <c r="E27" s="109"/>
      <c r="F27" s="109"/>
    </row>
    <row r="28" spans="1:11" ht="15.75">
      <c r="A28" s="245" t="s">
        <v>460</v>
      </c>
      <c r="B28" s="245"/>
      <c r="C28" s="245"/>
      <c r="D28" s="108">
        <f>SUM(D29:D30)</f>
        <v>0</v>
      </c>
      <c r="E28" s="108">
        <f>SUM(E29:E30)</f>
        <v>27000</v>
      </c>
      <c r="F28" s="108">
        <f>SUM(F29:F30)</f>
        <v>30000</v>
      </c>
      <c r="G28" s="108">
        <f>SUM(G29:G30)</f>
        <v>33000</v>
      </c>
      <c r="J28" s="15" t="s">
        <v>534</v>
      </c>
      <c r="K28" s="162">
        <f>E29+E30</f>
        <v>27000</v>
      </c>
    </row>
    <row r="29" spans="1:11" ht="15.75">
      <c r="A29" s="23" t="s">
        <v>228</v>
      </c>
      <c r="B29" s="25" t="s">
        <v>66</v>
      </c>
      <c r="C29" s="1" t="s">
        <v>143</v>
      </c>
      <c r="D29" s="109">
        <v>0</v>
      </c>
      <c r="E29" s="109">
        <v>22000</v>
      </c>
      <c r="F29" s="109">
        <v>24000</v>
      </c>
      <c r="G29" s="12">
        <v>26000</v>
      </c>
      <c r="J29" s="159" t="s">
        <v>167</v>
      </c>
      <c r="K29" s="162">
        <f>K28</f>
        <v>27000</v>
      </c>
    </row>
    <row r="30" spans="1:11" ht="15.75">
      <c r="B30" s="25" t="s">
        <v>74</v>
      </c>
      <c r="C30" s="99" t="s">
        <v>160</v>
      </c>
      <c r="D30" s="113">
        <v>0</v>
      </c>
      <c r="E30" s="109">
        <v>5000</v>
      </c>
      <c r="F30" s="109">
        <v>6000</v>
      </c>
      <c r="G30" s="12">
        <v>7000</v>
      </c>
      <c r="J30" s="15" t="s">
        <v>174</v>
      </c>
      <c r="K30" s="163">
        <f>K29</f>
        <v>27000</v>
      </c>
    </row>
    <row r="31" spans="1:11" ht="12.75" customHeight="1">
      <c r="A31" s="235"/>
      <c r="C31" s="24"/>
      <c r="D31" s="112"/>
      <c r="E31" s="112"/>
      <c r="F31" s="112"/>
      <c r="K31" s="163"/>
    </row>
    <row r="32" spans="1:11">
      <c r="B32" s="26"/>
      <c r="C32" s="24"/>
      <c r="D32" s="108"/>
      <c r="E32" s="108"/>
      <c r="F32" s="108"/>
    </row>
    <row r="33" spans="1:11" s="134" customFormat="1" ht="15.75">
      <c r="A33" s="246" t="s">
        <v>467</v>
      </c>
      <c r="B33" s="246"/>
      <c r="C33" s="246"/>
      <c r="D33" s="224">
        <f>D34+D35</f>
        <v>400000</v>
      </c>
      <c r="E33" s="224">
        <f t="shared" ref="E33:G33" si="2">E34+E35</f>
        <v>0</v>
      </c>
      <c r="F33" s="224">
        <f t="shared" si="2"/>
        <v>0</v>
      </c>
      <c r="G33" s="224">
        <f t="shared" si="2"/>
        <v>0</v>
      </c>
      <c r="J33" s="225" t="s">
        <v>409</v>
      </c>
      <c r="K33" s="226">
        <f>E34+E35</f>
        <v>0</v>
      </c>
    </row>
    <row r="34" spans="1:11" ht="15.75">
      <c r="A34" s="235" t="s">
        <v>466</v>
      </c>
      <c r="B34" s="26" t="s">
        <v>123</v>
      </c>
      <c r="C34" s="24" t="s">
        <v>101</v>
      </c>
      <c r="D34" s="109">
        <v>200000</v>
      </c>
      <c r="E34" s="133">
        <v>0</v>
      </c>
      <c r="F34" s="109">
        <v>0</v>
      </c>
      <c r="G34" s="12">
        <v>0</v>
      </c>
      <c r="J34" s="159" t="s">
        <v>170</v>
      </c>
      <c r="K34" s="163">
        <f>SUM(K33)</f>
        <v>0</v>
      </c>
    </row>
    <row r="35" spans="1:11" ht="15.75">
      <c r="B35" s="26" t="s">
        <v>555</v>
      </c>
      <c r="C35" s="24" t="s">
        <v>556</v>
      </c>
      <c r="D35" s="109">
        <v>200000</v>
      </c>
      <c r="E35" s="133">
        <v>0</v>
      </c>
      <c r="F35" s="109">
        <v>0</v>
      </c>
      <c r="G35" s="12">
        <v>0</v>
      </c>
      <c r="J35" s="15" t="s">
        <v>174</v>
      </c>
      <c r="K35" s="163">
        <f>K34</f>
        <v>0</v>
      </c>
    </row>
    <row r="36" spans="1:11">
      <c r="B36" s="26"/>
      <c r="C36" s="24"/>
      <c r="D36" s="108"/>
      <c r="E36" s="224"/>
      <c r="F36" s="108"/>
      <c r="G36" s="12"/>
    </row>
    <row r="37" spans="1:11">
      <c r="B37" s="26"/>
      <c r="C37" s="24"/>
      <c r="D37" s="108"/>
      <c r="E37" s="108"/>
      <c r="F37" s="108"/>
      <c r="G37" s="12"/>
    </row>
    <row r="38" spans="1:11" ht="15.75">
      <c r="A38" s="245" t="s">
        <v>78</v>
      </c>
      <c r="B38" s="245"/>
      <c r="C38" s="245"/>
      <c r="D38" s="108">
        <f>SUM(D39:D42)</f>
        <v>600000</v>
      </c>
      <c r="E38" s="108">
        <f>SUM(E39:E42)</f>
        <v>500000</v>
      </c>
      <c r="F38" s="108">
        <f>SUM(F39:F42)</f>
        <v>570000</v>
      </c>
      <c r="G38" s="108">
        <f>SUM(G39:G42)</f>
        <v>640000</v>
      </c>
      <c r="J38" s="15" t="s">
        <v>398</v>
      </c>
      <c r="K38" s="162">
        <f>E39</f>
        <v>70000</v>
      </c>
    </row>
    <row r="39" spans="1:11" ht="15.75">
      <c r="A39" s="23" t="s">
        <v>231</v>
      </c>
      <c r="B39" s="25" t="s">
        <v>36</v>
      </c>
      <c r="C39" s="99" t="s">
        <v>604</v>
      </c>
      <c r="D39" s="109">
        <v>90000</v>
      </c>
      <c r="E39" s="133">
        <v>70000</v>
      </c>
      <c r="F39" s="109">
        <v>80000</v>
      </c>
      <c r="G39" s="12">
        <v>90000</v>
      </c>
      <c r="J39" s="15" t="s">
        <v>400</v>
      </c>
      <c r="K39" s="162">
        <f>E40</f>
        <v>50000</v>
      </c>
    </row>
    <row r="40" spans="1:11" ht="15.75">
      <c r="B40" s="25" t="s">
        <v>37</v>
      </c>
      <c r="C40" s="99" t="s">
        <v>38</v>
      </c>
      <c r="D40" s="109">
        <v>60000</v>
      </c>
      <c r="E40" s="133">
        <v>50000</v>
      </c>
      <c r="F40" s="109">
        <v>60000</v>
      </c>
      <c r="G40" s="12">
        <v>70000</v>
      </c>
      <c r="J40" s="159" t="s">
        <v>167</v>
      </c>
      <c r="K40" s="163">
        <f>SUM(K38:K39)</f>
        <v>120000</v>
      </c>
    </row>
    <row r="41" spans="1:11" ht="15.75">
      <c r="B41" s="25" t="s">
        <v>133</v>
      </c>
      <c r="C41" s="99" t="s">
        <v>134</v>
      </c>
      <c r="D41" s="109">
        <v>90000</v>
      </c>
      <c r="E41" s="133">
        <v>70000</v>
      </c>
      <c r="F41" s="109">
        <v>80000</v>
      </c>
      <c r="G41" s="12">
        <v>90000</v>
      </c>
      <c r="J41" s="164" t="s">
        <v>410</v>
      </c>
      <c r="K41" s="162">
        <f>E41</f>
        <v>70000</v>
      </c>
    </row>
    <row r="42" spans="1:11" ht="15.75">
      <c r="B42" s="25" t="s">
        <v>189</v>
      </c>
      <c r="C42" s="99" t="s">
        <v>190</v>
      </c>
      <c r="D42" s="109">
        <v>360000</v>
      </c>
      <c r="E42" s="133">
        <v>310000</v>
      </c>
      <c r="F42" s="109">
        <v>350000</v>
      </c>
      <c r="G42" s="12">
        <v>390000</v>
      </c>
      <c r="J42" s="164" t="s">
        <v>414</v>
      </c>
      <c r="K42" s="162">
        <f>E42</f>
        <v>310000</v>
      </c>
    </row>
    <row r="43" spans="1:11" ht="15.75">
      <c r="A43" s="235"/>
      <c r="B43" s="26"/>
      <c r="C43" s="24"/>
      <c r="D43" s="110"/>
      <c r="E43" s="110"/>
      <c r="F43" s="110"/>
      <c r="J43" s="159" t="s">
        <v>170</v>
      </c>
      <c r="K43" s="163">
        <f>SUM(K41:K42)</f>
        <v>380000</v>
      </c>
    </row>
    <row r="44" spans="1:11" ht="15.75">
      <c r="A44" s="235"/>
      <c r="B44" s="26"/>
      <c r="C44" s="24"/>
      <c r="D44" s="110"/>
      <c r="E44" s="110"/>
      <c r="F44" s="110"/>
      <c r="J44" s="15" t="s">
        <v>174</v>
      </c>
      <c r="K44" s="163">
        <f>K40+K43</f>
        <v>500000</v>
      </c>
    </row>
    <row r="45" spans="1:11" ht="15.75">
      <c r="A45" s="235"/>
      <c r="B45" s="26"/>
      <c r="C45" s="24"/>
      <c r="D45" s="110"/>
      <c r="E45" s="110"/>
      <c r="F45" s="110"/>
      <c r="J45" s="15"/>
      <c r="K45" s="163"/>
    </row>
    <row r="46" spans="1:11">
      <c r="A46" s="235"/>
      <c r="B46" s="26"/>
      <c r="C46" s="24"/>
      <c r="D46" s="110"/>
      <c r="E46" s="110"/>
      <c r="F46" s="110"/>
    </row>
    <row r="47" spans="1:11">
      <c r="A47" s="245" t="s">
        <v>5</v>
      </c>
      <c r="B47" s="245"/>
      <c r="C47" s="245"/>
      <c r="D47" s="108">
        <f>D48</f>
        <v>60000</v>
      </c>
      <c r="E47" s="108">
        <f t="shared" ref="E47:G47" si="3">E48</f>
        <v>100000</v>
      </c>
      <c r="F47" s="108">
        <f t="shared" si="3"/>
        <v>120000</v>
      </c>
      <c r="G47" s="108">
        <f t="shared" si="3"/>
        <v>140000</v>
      </c>
    </row>
    <row r="48" spans="1:11" ht="15.75">
      <c r="A48" s="245" t="s">
        <v>147</v>
      </c>
      <c r="B48" s="245"/>
      <c r="C48" s="245"/>
      <c r="D48" s="108">
        <f>D49+D50</f>
        <v>60000</v>
      </c>
      <c r="E48" s="108">
        <f t="shared" ref="E48:G48" si="4">E49+E50</f>
        <v>100000</v>
      </c>
      <c r="F48" s="108">
        <f t="shared" si="4"/>
        <v>120000</v>
      </c>
      <c r="G48" s="108">
        <f t="shared" si="4"/>
        <v>140000</v>
      </c>
      <c r="J48" s="15" t="s">
        <v>398</v>
      </c>
      <c r="K48" s="232">
        <f>E49</f>
        <v>50000</v>
      </c>
    </row>
    <row r="49" spans="1:11" ht="15.75">
      <c r="A49" s="23" t="s">
        <v>232</v>
      </c>
      <c r="B49" s="26" t="s">
        <v>25</v>
      </c>
      <c r="C49" s="24" t="s">
        <v>24</v>
      </c>
      <c r="D49" s="109">
        <v>20000</v>
      </c>
      <c r="E49" s="133">
        <v>50000</v>
      </c>
      <c r="F49" s="133">
        <v>60000</v>
      </c>
      <c r="G49" s="122">
        <v>70000</v>
      </c>
      <c r="J49" s="159" t="s">
        <v>401</v>
      </c>
      <c r="K49" s="162">
        <f>E50</f>
        <v>50000</v>
      </c>
    </row>
    <row r="50" spans="1:11" ht="42" customHeight="1">
      <c r="A50" s="235"/>
      <c r="B50" s="25" t="s">
        <v>63</v>
      </c>
      <c r="C50" s="99" t="s">
        <v>79</v>
      </c>
      <c r="D50" s="236">
        <v>40000</v>
      </c>
      <c r="E50" s="237">
        <v>50000</v>
      </c>
      <c r="F50" s="237">
        <v>60000</v>
      </c>
      <c r="G50" s="122">
        <v>70000</v>
      </c>
      <c r="J50" s="159" t="s">
        <v>167</v>
      </c>
      <c r="K50" s="163">
        <f>K48+K49</f>
        <v>100000</v>
      </c>
    </row>
    <row r="51" spans="1:11" ht="15.75">
      <c r="B51" s="26"/>
      <c r="C51" s="24"/>
      <c r="D51" s="108"/>
      <c r="E51" s="110"/>
      <c r="F51" s="110"/>
      <c r="G51" s="12"/>
      <c r="J51" s="15" t="s">
        <v>174</v>
      </c>
      <c r="K51" s="163">
        <f>K50</f>
        <v>100000</v>
      </c>
    </row>
    <row r="52" spans="1:11">
      <c r="B52" s="26"/>
      <c r="C52" s="24"/>
      <c r="D52" s="108"/>
      <c r="E52" s="108"/>
      <c r="F52" s="108"/>
      <c r="G52" s="12"/>
    </row>
    <row r="53" spans="1:11">
      <c r="B53" s="26"/>
      <c r="C53" s="24"/>
      <c r="D53" s="108"/>
      <c r="E53" s="108"/>
      <c r="F53" s="108"/>
    </row>
    <row r="54" spans="1:11">
      <c r="D54" s="108"/>
      <c r="E54" s="108"/>
      <c r="F54" s="108"/>
    </row>
    <row r="55" spans="1:11">
      <c r="A55" s="245" t="s">
        <v>135</v>
      </c>
      <c r="B55" s="245"/>
      <c r="C55" s="245"/>
      <c r="D55" s="108"/>
      <c r="E55" s="108"/>
      <c r="F55" s="108"/>
    </row>
    <row r="56" spans="1:11" ht="15.75">
      <c r="A56" s="245" t="s">
        <v>452</v>
      </c>
      <c r="B56" s="245"/>
      <c r="C56" s="245"/>
      <c r="D56" s="108">
        <f t="shared" ref="D56:G56" si="5">D58</f>
        <v>12650000</v>
      </c>
      <c r="E56" s="108">
        <f t="shared" si="5"/>
        <v>12000000</v>
      </c>
      <c r="F56" s="108">
        <f t="shared" si="5"/>
        <v>12850000</v>
      </c>
      <c r="G56" s="108">
        <f t="shared" si="5"/>
        <v>13700000</v>
      </c>
      <c r="J56" s="15"/>
      <c r="K56" s="162"/>
    </row>
    <row r="57" spans="1:11" ht="15.75">
      <c r="B57" s="23"/>
      <c r="C57" s="235"/>
      <c r="D57" s="108"/>
      <c r="E57" s="108"/>
      <c r="F57" s="108"/>
      <c r="J57" s="15" t="s">
        <v>403</v>
      </c>
      <c r="K57" s="162">
        <f>E59</f>
        <v>0</v>
      </c>
    </row>
    <row r="58" spans="1:11" ht="15.75">
      <c r="A58" s="245" t="s">
        <v>110</v>
      </c>
      <c r="B58" s="245"/>
      <c r="C58" s="245"/>
      <c r="D58" s="108">
        <f>SUM(D59:D63)</f>
        <v>12650000</v>
      </c>
      <c r="E58" s="108">
        <f>SUM(E59:E63)</f>
        <v>12000000</v>
      </c>
      <c r="F58" s="108">
        <f>SUM(F59:F63)</f>
        <v>12850000</v>
      </c>
      <c r="G58" s="108">
        <f>SUM(G59:G63)</f>
        <v>13700000</v>
      </c>
      <c r="J58" s="159" t="s">
        <v>167</v>
      </c>
      <c r="K58" s="163">
        <f>SUM(K56:K57)</f>
        <v>0</v>
      </c>
    </row>
    <row r="59" spans="1:11">
      <c r="A59" s="23" t="s">
        <v>234</v>
      </c>
      <c r="B59" s="26" t="s">
        <v>83</v>
      </c>
      <c r="C59" s="24" t="s">
        <v>82</v>
      </c>
      <c r="D59" s="110">
        <v>800000</v>
      </c>
      <c r="E59" s="238">
        <v>0</v>
      </c>
      <c r="F59" s="238">
        <v>0</v>
      </c>
      <c r="G59" s="122">
        <v>0</v>
      </c>
    </row>
    <row r="60" spans="1:11" ht="15.75">
      <c r="A60" s="23"/>
      <c r="B60" s="26" t="s">
        <v>39</v>
      </c>
      <c r="C60" s="24" t="s">
        <v>609</v>
      </c>
      <c r="D60" s="110"/>
      <c r="E60" s="238">
        <v>500000</v>
      </c>
      <c r="F60" s="238">
        <v>600000</v>
      </c>
      <c r="G60" s="122">
        <v>700000</v>
      </c>
      <c r="J60" s="15" t="s">
        <v>412</v>
      </c>
      <c r="K60" s="162">
        <f>E61</f>
        <v>5000000</v>
      </c>
    </row>
    <row r="61" spans="1:11" ht="15.75">
      <c r="B61" s="26" t="s">
        <v>84</v>
      </c>
      <c r="C61" s="24" t="s">
        <v>124</v>
      </c>
      <c r="D61" s="110">
        <v>5000000</v>
      </c>
      <c r="E61" s="238">
        <v>5000000</v>
      </c>
      <c r="F61" s="238">
        <v>5250000</v>
      </c>
      <c r="G61" s="122">
        <v>5500000</v>
      </c>
      <c r="J61" s="15" t="s">
        <v>413</v>
      </c>
      <c r="K61" s="162">
        <f>E60+E62</f>
        <v>4500000</v>
      </c>
    </row>
    <row r="62" spans="1:11" ht="15.75">
      <c r="B62" s="26" t="s">
        <v>119</v>
      </c>
      <c r="C62" s="24" t="s">
        <v>262</v>
      </c>
      <c r="D62" s="110">
        <v>4150000</v>
      </c>
      <c r="E62" s="238">
        <v>4000000</v>
      </c>
      <c r="F62" s="238">
        <v>4250000</v>
      </c>
      <c r="G62" s="122">
        <v>4500000</v>
      </c>
      <c r="J62" s="15" t="s">
        <v>414</v>
      </c>
      <c r="K62" s="162">
        <f>E63</f>
        <v>2500000</v>
      </c>
    </row>
    <row r="63" spans="1:11" ht="15.75">
      <c r="B63" s="26" t="s">
        <v>187</v>
      </c>
      <c r="C63" s="24" t="s">
        <v>125</v>
      </c>
      <c r="D63" s="109">
        <v>2700000</v>
      </c>
      <c r="E63" s="238">
        <v>2500000</v>
      </c>
      <c r="F63" s="238">
        <v>2750000</v>
      </c>
      <c r="G63" s="122">
        <v>3000000</v>
      </c>
      <c r="J63" s="159" t="s">
        <v>170</v>
      </c>
      <c r="K63" s="163">
        <f>SUM(K60:K62)</f>
        <v>12000000</v>
      </c>
    </row>
    <row r="64" spans="1:11" ht="15.75">
      <c r="J64" s="15" t="s">
        <v>174</v>
      </c>
      <c r="K64" s="163">
        <f>K58+K63</f>
        <v>12000000</v>
      </c>
    </row>
    <row r="65" spans="1:12">
      <c r="B65" s="26"/>
      <c r="C65" s="24"/>
      <c r="D65" s="108"/>
      <c r="E65" s="108"/>
      <c r="F65" s="108"/>
    </row>
    <row r="66" spans="1:12" ht="15.75">
      <c r="B66" s="26"/>
      <c r="C66" s="24"/>
      <c r="D66" s="108"/>
      <c r="E66" s="108"/>
      <c r="F66" s="108"/>
      <c r="J66" s="15"/>
      <c r="K66" s="163"/>
    </row>
    <row r="67" spans="1:12" ht="15.75">
      <c r="B67" s="26"/>
      <c r="C67" s="24"/>
      <c r="D67" s="108"/>
      <c r="E67" s="108"/>
      <c r="F67" s="108"/>
      <c r="J67" s="15"/>
      <c r="K67" s="163"/>
    </row>
    <row r="68" spans="1:12" ht="15.75">
      <c r="A68" s="23" t="s">
        <v>235</v>
      </c>
      <c r="B68" s="245" t="s">
        <v>438</v>
      </c>
      <c r="C68" s="245"/>
      <c r="D68" s="108">
        <f>SUM(D69:D74)</f>
        <v>50000</v>
      </c>
      <c r="E68" s="224">
        <f>SUM(E69:E74)</f>
        <v>77750</v>
      </c>
      <c r="F68" s="108">
        <f>SUM(F69:F74)</f>
        <v>82500</v>
      </c>
      <c r="G68" s="108">
        <f>SUM(G69:G74)</f>
        <v>87500</v>
      </c>
      <c r="J68" s="15" t="s">
        <v>398</v>
      </c>
      <c r="K68" s="162">
        <f>E69+E70+E71</f>
        <v>19250</v>
      </c>
    </row>
    <row r="69" spans="1:12" ht="15.75">
      <c r="B69" s="25" t="s">
        <v>46</v>
      </c>
      <c r="C69" s="99" t="s">
        <v>102</v>
      </c>
      <c r="D69" s="110">
        <v>5000</v>
      </c>
      <c r="E69" s="238">
        <v>5250</v>
      </c>
      <c r="F69" s="110">
        <v>5500</v>
      </c>
      <c r="G69" s="12">
        <v>6000</v>
      </c>
      <c r="H69" s="12"/>
      <c r="J69" s="15" t="s">
        <v>400</v>
      </c>
      <c r="K69" s="162">
        <f>E72+E73</f>
        <v>43500</v>
      </c>
    </row>
    <row r="70" spans="1:12" ht="15.75">
      <c r="B70" s="25" t="s">
        <v>29</v>
      </c>
      <c r="C70" s="99" t="s">
        <v>4</v>
      </c>
      <c r="D70" s="110">
        <v>5000</v>
      </c>
      <c r="E70" s="238">
        <v>9000</v>
      </c>
      <c r="F70" s="110">
        <v>10000</v>
      </c>
      <c r="G70" s="12">
        <v>11000</v>
      </c>
      <c r="H70" s="12"/>
      <c r="J70" s="15" t="s">
        <v>534</v>
      </c>
      <c r="K70" s="162">
        <f>E74</f>
        <v>15000</v>
      </c>
    </row>
    <row r="71" spans="1:12" ht="15.75">
      <c r="B71" s="25" t="s">
        <v>33</v>
      </c>
      <c r="C71" s="99" t="s">
        <v>32</v>
      </c>
      <c r="D71" s="110">
        <v>2500</v>
      </c>
      <c r="E71" s="238">
        <v>5000</v>
      </c>
      <c r="F71" s="110">
        <v>5250</v>
      </c>
      <c r="G71" s="12">
        <v>5500</v>
      </c>
      <c r="H71" s="12"/>
      <c r="J71" s="159" t="s">
        <v>167</v>
      </c>
      <c r="K71" s="163">
        <f>SUM(K68:K70)</f>
        <v>77750</v>
      </c>
    </row>
    <row r="72" spans="1:12" ht="15.75">
      <c r="B72" s="25" t="s">
        <v>59</v>
      </c>
      <c r="C72" s="99" t="s">
        <v>299</v>
      </c>
      <c r="D72" s="110">
        <v>2500</v>
      </c>
      <c r="E72" s="238">
        <v>3500</v>
      </c>
      <c r="F72" s="110">
        <v>3750</v>
      </c>
      <c r="G72" s="12">
        <v>4000</v>
      </c>
      <c r="H72" s="12"/>
      <c r="J72" s="160" t="s">
        <v>174</v>
      </c>
      <c r="K72" s="163">
        <f>K71</f>
        <v>77750</v>
      </c>
    </row>
    <row r="73" spans="1:12">
      <c r="B73" s="25" t="s">
        <v>301</v>
      </c>
      <c r="C73" s="99" t="s">
        <v>302</v>
      </c>
      <c r="D73" s="110">
        <v>35000</v>
      </c>
      <c r="E73" s="238">
        <v>40000</v>
      </c>
      <c r="F73" s="110">
        <v>42000</v>
      </c>
      <c r="G73" s="6">
        <v>44000</v>
      </c>
      <c r="H73" s="12"/>
    </row>
    <row r="74" spans="1:12">
      <c r="B74" s="25" t="s">
        <v>64</v>
      </c>
      <c r="C74" s="99" t="s">
        <v>233</v>
      </c>
      <c r="D74" s="110"/>
      <c r="E74" s="238">
        <v>15000</v>
      </c>
      <c r="F74" s="110">
        <v>16000</v>
      </c>
      <c r="G74" s="12">
        <v>17000</v>
      </c>
      <c r="H74" s="12"/>
    </row>
    <row r="75" spans="1:12">
      <c r="C75" s="24"/>
      <c r="D75" s="112"/>
      <c r="E75" s="112"/>
      <c r="F75" s="112"/>
      <c r="G75" s="12"/>
      <c r="H75" s="12"/>
    </row>
    <row r="76" spans="1:12">
      <c r="C76" s="24"/>
      <c r="D76" s="112"/>
      <c r="E76" s="112"/>
      <c r="F76" s="112"/>
      <c r="G76" s="12"/>
      <c r="H76" s="12"/>
    </row>
    <row r="77" spans="1:12">
      <c r="C77" s="24"/>
      <c r="D77" s="112"/>
      <c r="E77" s="112"/>
      <c r="F77" s="112"/>
      <c r="G77" s="12"/>
      <c r="H77" s="12"/>
    </row>
    <row r="78" spans="1:12" ht="14.25">
      <c r="C78" s="23" t="s">
        <v>3</v>
      </c>
      <c r="D78" s="112"/>
      <c r="E78" s="112"/>
      <c r="F78" s="112"/>
      <c r="G78" s="112"/>
      <c r="J78" s="171" t="s">
        <v>542</v>
      </c>
      <c r="K78" s="171"/>
      <c r="L78" s="169"/>
    </row>
    <row r="79" spans="1:12" ht="14.25">
      <c r="C79" s="24"/>
      <c r="D79" s="113"/>
      <c r="E79" s="24"/>
      <c r="F79" s="24"/>
      <c r="G79" s="12"/>
      <c r="J79" s="14"/>
    </row>
    <row r="80" spans="1:12" ht="14.25">
      <c r="C80" s="121"/>
      <c r="D80" s="27"/>
      <c r="E80" s="24"/>
      <c r="F80" s="24"/>
      <c r="G80" s="12"/>
      <c r="J80" s="14"/>
    </row>
    <row r="81" spans="2:11" ht="14.25">
      <c r="C81" s="3" t="s">
        <v>167</v>
      </c>
      <c r="D81" s="3" t="s">
        <v>170</v>
      </c>
      <c r="F81" s="24"/>
      <c r="G81" s="12"/>
      <c r="J81" s="14" t="s">
        <v>398</v>
      </c>
      <c r="K81" s="172">
        <f>K18+K38+K48+K68</f>
        <v>154250</v>
      </c>
    </row>
    <row r="82" spans="2:11" ht="15.75">
      <c r="B82" s="27" t="s">
        <v>166</v>
      </c>
      <c r="C82" s="9"/>
      <c r="D82" s="9">
        <f>K6</f>
        <v>592471</v>
      </c>
      <c r="E82" s="9">
        <f>C82+D82</f>
        <v>592471</v>
      </c>
      <c r="F82" s="160"/>
      <c r="G82" s="12"/>
      <c r="J82" s="14" t="s">
        <v>400</v>
      </c>
      <c r="K82" s="172">
        <f>K19+K39+K69</f>
        <v>99500</v>
      </c>
    </row>
    <row r="83" spans="2:11" ht="15.75">
      <c r="B83" s="27" t="s">
        <v>167</v>
      </c>
      <c r="C83" s="9"/>
      <c r="D83" s="9"/>
      <c r="E83" s="9">
        <f t="shared" ref="E83:E89" si="6">C83+D83</f>
        <v>0</v>
      </c>
      <c r="F83" s="160"/>
      <c r="G83" s="12"/>
      <c r="J83" s="14" t="s">
        <v>401</v>
      </c>
      <c r="K83" s="173">
        <f>K49</f>
        <v>50000</v>
      </c>
    </row>
    <row r="84" spans="2:11" ht="15.75">
      <c r="B84" s="27" t="s">
        <v>168</v>
      </c>
      <c r="C84" s="9">
        <f>K20</f>
        <v>21000</v>
      </c>
      <c r="D84" s="9">
        <f>K23</f>
        <v>409000</v>
      </c>
      <c r="E84" s="9">
        <f t="shared" si="6"/>
        <v>430000</v>
      </c>
      <c r="F84" s="160"/>
      <c r="G84" s="12"/>
      <c r="J84" s="14" t="s">
        <v>534</v>
      </c>
      <c r="K84" s="172">
        <f>K28+K70</f>
        <v>42000</v>
      </c>
    </row>
    <row r="85" spans="2:11" ht="15.75">
      <c r="B85" s="27" t="s">
        <v>170</v>
      </c>
      <c r="C85" s="9">
        <f>K29</f>
        <v>27000</v>
      </c>
      <c r="D85" s="9"/>
      <c r="E85" s="9">
        <f t="shared" si="6"/>
        <v>27000</v>
      </c>
      <c r="F85" s="160"/>
      <c r="G85" s="12"/>
      <c r="J85" s="14" t="s">
        <v>403</v>
      </c>
      <c r="K85" s="172">
        <f>K57</f>
        <v>0</v>
      </c>
    </row>
    <row r="86" spans="2:11" ht="15.75">
      <c r="B86" s="27" t="s">
        <v>171</v>
      </c>
      <c r="C86" s="9"/>
      <c r="D86" s="9">
        <f>K34</f>
        <v>0</v>
      </c>
      <c r="E86" s="9">
        <f t="shared" si="6"/>
        <v>0</v>
      </c>
      <c r="F86" s="160"/>
      <c r="G86" s="12"/>
      <c r="J86" s="14" t="s">
        <v>409</v>
      </c>
      <c r="K86" s="172">
        <f>K4+K21+K33</f>
        <v>471471</v>
      </c>
    </row>
    <row r="87" spans="2:11" ht="15.75">
      <c r="B87" s="27" t="s">
        <v>172</v>
      </c>
      <c r="C87" s="9">
        <f>K40+K50</f>
        <v>220000</v>
      </c>
      <c r="D87" s="9">
        <f>K43</f>
        <v>380000</v>
      </c>
      <c r="E87" s="9">
        <f t="shared" si="6"/>
        <v>600000</v>
      </c>
      <c r="F87" s="160"/>
      <c r="G87" s="12"/>
      <c r="J87" s="14" t="s">
        <v>410</v>
      </c>
      <c r="K87" s="172">
        <f>K22+K41</f>
        <v>170000</v>
      </c>
    </row>
    <row r="88" spans="2:11" ht="15.75">
      <c r="B88" s="27" t="s">
        <v>173</v>
      </c>
      <c r="C88" s="9">
        <f>K58</f>
        <v>0</v>
      </c>
      <c r="D88" s="9">
        <f>K63</f>
        <v>12000000</v>
      </c>
      <c r="E88" s="9">
        <f t="shared" si="6"/>
        <v>12000000</v>
      </c>
      <c r="F88" s="160"/>
      <c r="G88" s="12"/>
      <c r="J88" s="14" t="s">
        <v>412</v>
      </c>
      <c r="K88" s="172">
        <f>K60</f>
        <v>5000000</v>
      </c>
    </row>
    <row r="89" spans="2:11" ht="15.75">
      <c r="B89" s="23">
        <v>10</v>
      </c>
      <c r="C89" s="9">
        <f>K71</f>
        <v>77750</v>
      </c>
      <c r="D89" s="92"/>
      <c r="E89" s="9">
        <f t="shared" si="6"/>
        <v>77750</v>
      </c>
      <c r="F89" s="160"/>
      <c r="G89" s="12"/>
      <c r="J89" s="14" t="s">
        <v>413</v>
      </c>
      <c r="K89" s="172">
        <f>K5+K61</f>
        <v>4930000</v>
      </c>
    </row>
    <row r="90" spans="2:11" ht="15.75">
      <c r="C90" s="163"/>
      <c r="D90" s="160" t="s">
        <v>174</v>
      </c>
      <c r="E90" s="163">
        <f>SUM(E82:E89)</f>
        <v>13727221</v>
      </c>
      <c r="F90" s="160"/>
      <c r="G90" s="9"/>
      <c r="J90" s="14" t="s">
        <v>414</v>
      </c>
      <c r="K90" s="172">
        <f>K42+K62</f>
        <v>2810000</v>
      </c>
    </row>
    <row r="91" spans="2:11" ht="14.25">
      <c r="J91" s="107" t="s">
        <v>174</v>
      </c>
      <c r="K91" s="168">
        <f>SUM(K81:K90)</f>
        <v>13727221</v>
      </c>
    </row>
  </sheetData>
  <customSheetViews>
    <customSheetView guid="{6B692ABD-B982-4ECB-8AD3-F077BF26FDED}" showPageBreaks="1" showRuler="0">
      <pageMargins left="0.75" right="0.75" top="1" bottom="1" header="0.5" footer="0.5"/>
      <pageSetup paperSize="9" orientation="portrait" horizontalDpi="120" verticalDpi="72" r:id="rId1"/>
      <headerFooter alignWithMargins="0"/>
    </customSheetView>
    <customSheetView guid="{996B1CA1-B12F-11D4-8E1E-0010B54D9510}" showPageBreaks="1" showRuler="0">
      <pageMargins left="0.75" right="0.75" top="1" bottom="1" header="0.5" footer="0.5"/>
      <pageSetup paperSize="9" orientation="portrait" horizontalDpi="120" verticalDpi="72" r:id="rId2"/>
      <headerFooter alignWithMargins="0"/>
    </customSheetView>
  </customSheetViews>
  <mergeCells count="12">
    <mergeCell ref="A58:C58"/>
    <mergeCell ref="A56:C56"/>
    <mergeCell ref="B68:C68"/>
    <mergeCell ref="A33:C33"/>
    <mergeCell ref="A55:C55"/>
    <mergeCell ref="A48:C48"/>
    <mergeCell ref="A1:E1"/>
    <mergeCell ref="A47:C47"/>
    <mergeCell ref="A28:C28"/>
    <mergeCell ref="A17:C17"/>
    <mergeCell ref="A4:C4"/>
    <mergeCell ref="A38:C38"/>
  </mergeCells>
  <phoneticPr fontId="0" type="noConversion"/>
  <pageMargins left="0.74803149606299213" right="0.15748031496062992" top="0.59055118110236227" bottom="0.39370078740157483" header="0" footer="0"/>
  <pageSetup paperSize="9" scale="90" orientation="portrait" horizontalDpi="120" verticalDpi="72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4" zoomScaleNormal="100" workbookViewId="0">
      <selection activeCell="S51" sqref="S51"/>
    </sheetView>
  </sheetViews>
  <sheetFormatPr defaultRowHeight="12.75"/>
  <cols>
    <col min="1" max="1" width="2.7109375" bestFit="1" customWidth="1"/>
    <col min="2" max="2" width="2.140625" bestFit="1" customWidth="1"/>
    <col min="3" max="3" width="36.140625" customWidth="1"/>
    <col min="4" max="4" width="2.28515625" customWidth="1"/>
    <col min="5" max="5" width="11" customWidth="1"/>
    <col min="6" max="6" width="5.42578125" customWidth="1"/>
    <col min="7" max="7" width="1.85546875" customWidth="1"/>
    <col min="8" max="8" width="11.28515625" customWidth="1"/>
    <col min="9" max="9" width="7" customWidth="1"/>
    <col min="10" max="10" width="1.85546875" customWidth="1"/>
    <col min="11" max="11" width="11.42578125" customWidth="1"/>
    <col min="12" max="12" width="7" customWidth="1"/>
    <col min="13" max="13" width="1.85546875" customWidth="1"/>
    <col min="14" max="14" width="12.140625" customWidth="1"/>
    <col min="15" max="15" width="8.42578125" bestFit="1" customWidth="1"/>
    <col min="16" max="16" width="1.85546875" customWidth="1"/>
    <col min="17" max="17" width="13.140625" customWidth="1"/>
    <col min="18" max="18" width="8.42578125" bestFit="1" customWidth="1"/>
    <col min="19" max="19" width="10.140625" bestFit="1" customWidth="1"/>
    <col min="20" max="20" width="12.85546875" bestFit="1" customWidth="1"/>
  </cols>
  <sheetData>
    <row r="1" spans="1:20" ht="18">
      <c r="A1" s="253" t="s">
        <v>596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20" ht="16.5" thickBot="1">
      <c r="A2" s="254" t="s">
        <v>342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0">
      <c r="A3" s="255" t="s">
        <v>343</v>
      </c>
      <c r="B3" s="256"/>
      <c r="C3" s="257"/>
      <c r="D3" s="42"/>
      <c r="E3" s="261" t="s">
        <v>344</v>
      </c>
      <c r="F3" s="262"/>
      <c r="G3" s="42"/>
      <c r="H3" s="261" t="s">
        <v>345</v>
      </c>
      <c r="I3" s="262"/>
      <c r="J3" s="42"/>
      <c r="K3" s="261" t="s">
        <v>346</v>
      </c>
      <c r="L3" s="262"/>
      <c r="M3" s="42"/>
      <c r="N3" s="261" t="s">
        <v>347</v>
      </c>
      <c r="O3" s="262"/>
      <c r="P3" s="42"/>
      <c r="Q3" s="255" t="s">
        <v>174</v>
      </c>
      <c r="R3" s="257"/>
    </row>
    <row r="4" spans="1:20">
      <c r="A4" s="258"/>
      <c r="B4" s="259"/>
      <c r="C4" s="260"/>
      <c r="D4" s="42"/>
      <c r="E4" s="251" t="s">
        <v>348</v>
      </c>
      <c r="F4" s="252"/>
      <c r="G4" s="43"/>
      <c r="H4" s="251" t="s">
        <v>349</v>
      </c>
      <c r="I4" s="252"/>
      <c r="J4" s="43"/>
      <c r="K4" s="251" t="s">
        <v>350</v>
      </c>
      <c r="L4" s="252"/>
      <c r="M4" s="43"/>
      <c r="N4" s="251" t="s">
        <v>351</v>
      </c>
      <c r="O4" s="252"/>
      <c r="P4" s="42"/>
      <c r="Q4" s="258"/>
      <c r="R4" s="260"/>
    </row>
    <row r="5" spans="1:20">
      <c r="A5" s="44" t="s">
        <v>352</v>
      </c>
      <c r="B5" s="45" t="s">
        <v>353</v>
      </c>
      <c r="C5" s="46" t="s">
        <v>175</v>
      </c>
      <c r="D5" s="47"/>
      <c r="E5" s="48" t="s">
        <v>354</v>
      </c>
      <c r="F5" s="49" t="s">
        <v>355</v>
      </c>
      <c r="G5" s="50"/>
      <c r="H5" s="48" t="s">
        <v>354</v>
      </c>
      <c r="I5" s="49" t="s">
        <v>355</v>
      </c>
      <c r="J5" s="51"/>
      <c r="K5" s="48" t="s">
        <v>354</v>
      </c>
      <c r="L5" s="49" t="s">
        <v>355</v>
      </c>
      <c r="M5" s="51"/>
      <c r="N5" s="48" t="s">
        <v>354</v>
      </c>
      <c r="O5" s="49" t="s">
        <v>355</v>
      </c>
      <c r="P5" s="51"/>
      <c r="Q5" s="48" t="s">
        <v>354</v>
      </c>
      <c r="R5" s="49" t="s">
        <v>355</v>
      </c>
    </row>
    <row r="6" spans="1:20">
      <c r="A6" s="52">
        <v>1</v>
      </c>
      <c r="B6" s="53"/>
      <c r="C6" s="54" t="s">
        <v>176</v>
      </c>
      <c r="D6" s="55"/>
      <c r="E6" s="56">
        <f>SUM(E7:E11)</f>
        <v>3676750</v>
      </c>
      <c r="F6" s="57">
        <f>E6/Q6*100</f>
        <v>25</v>
      </c>
      <c r="G6" s="58"/>
      <c r="H6" s="56">
        <f>SUM(H7:H11)</f>
        <v>3676750</v>
      </c>
      <c r="I6" s="57">
        <f>H6/Q6*100</f>
        <v>25</v>
      </c>
      <c r="J6" s="59"/>
      <c r="K6" s="56">
        <f>SUM(K7:K11)</f>
        <v>3676750</v>
      </c>
      <c r="L6" s="57">
        <f>K6/Q6*100</f>
        <v>25</v>
      </c>
      <c r="M6" s="59"/>
      <c r="N6" s="56">
        <f>SUM(N7:N11)</f>
        <v>3676750</v>
      </c>
      <c r="O6" s="57">
        <f>N6/Q6*100</f>
        <v>25</v>
      </c>
      <c r="P6" s="59"/>
      <c r="Q6" s="56">
        <f>E6+H6+K6+N6</f>
        <v>14707000</v>
      </c>
      <c r="R6" s="57">
        <f>F6+I6+L6+O6</f>
        <v>100</v>
      </c>
    </row>
    <row r="7" spans="1:20">
      <c r="A7" s="60"/>
      <c r="B7" s="61">
        <v>1</v>
      </c>
      <c r="C7" s="62" t="s">
        <v>356</v>
      </c>
      <c r="D7" s="63"/>
      <c r="E7" s="64">
        <f>Q7/4</f>
        <v>2114250</v>
      </c>
      <c r="F7" s="65">
        <f>E7/Q7*100</f>
        <v>25</v>
      </c>
      <c r="G7" s="66"/>
      <c r="H7" s="64">
        <f>Q7/4</f>
        <v>2114250</v>
      </c>
      <c r="I7" s="65">
        <f>H7/Q7*100</f>
        <v>25</v>
      </c>
      <c r="J7" s="67"/>
      <c r="K7" s="64">
        <f>Q7/4</f>
        <v>2114250</v>
      </c>
      <c r="L7" s="65">
        <f>K7/Q7*100</f>
        <v>25</v>
      </c>
      <c r="M7" s="67"/>
      <c r="N7" s="64">
        <f>Q7/4</f>
        <v>2114250</v>
      </c>
      <c r="O7" s="65">
        <f>N7/Q7*100</f>
        <v>25</v>
      </c>
      <c r="P7" s="67"/>
      <c r="Q7" s="64">
        <f>T7</f>
        <v>8457000</v>
      </c>
      <c r="R7" s="65">
        <f>F7+I7+L7+O7</f>
        <v>100</v>
      </c>
      <c r="S7" s="96" t="s">
        <v>390</v>
      </c>
      <c r="T7" s="95">
        <f>'2018-Öz. İd'!L12</f>
        <v>8457000</v>
      </c>
    </row>
    <row r="8" spans="1:20">
      <c r="A8" s="60"/>
      <c r="B8" s="61">
        <v>2</v>
      </c>
      <c r="C8" s="62" t="s">
        <v>357</v>
      </c>
      <c r="D8" s="63"/>
      <c r="E8" s="64">
        <f>Q8/4</f>
        <v>330000</v>
      </c>
      <c r="F8" s="65">
        <f>E8/Q8*100</f>
        <v>25</v>
      </c>
      <c r="G8" s="66"/>
      <c r="H8" s="64">
        <f>Q8/4</f>
        <v>330000</v>
      </c>
      <c r="I8" s="65">
        <f>H8/Q8*100</f>
        <v>25</v>
      </c>
      <c r="J8" s="67"/>
      <c r="K8" s="64">
        <f>Q8/4</f>
        <v>330000</v>
      </c>
      <c r="L8" s="65">
        <f>K8/Q8*100</f>
        <v>25</v>
      </c>
      <c r="M8" s="67"/>
      <c r="N8" s="64">
        <f>Q8/4</f>
        <v>330000</v>
      </c>
      <c r="O8" s="65">
        <f>N8/Q8*100</f>
        <v>25</v>
      </c>
      <c r="P8" s="67"/>
      <c r="Q8" s="64">
        <f>T8</f>
        <v>1320000</v>
      </c>
      <c r="R8" s="65">
        <f t="shared" ref="Q8:R24" si="0">F8+I8+L8+O8</f>
        <v>100</v>
      </c>
      <c r="S8" s="96" t="s">
        <v>391</v>
      </c>
      <c r="T8" s="95">
        <f>'2018-Öz. İd'!L13</f>
        <v>1320000</v>
      </c>
    </row>
    <row r="9" spans="1:20">
      <c r="A9" s="60"/>
      <c r="B9" s="61">
        <v>3</v>
      </c>
      <c r="C9" s="62" t="s">
        <v>358</v>
      </c>
      <c r="D9" s="63"/>
      <c r="E9" s="64">
        <f>Q9/4</f>
        <v>1112500</v>
      </c>
      <c r="F9" s="65">
        <f>E9/Q9*100</f>
        <v>25</v>
      </c>
      <c r="G9" s="66"/>
      <c r="H9" s="64">
        <f>Q9/4</f>
        <v>1112500</v>
      </c>
      <c r="I9" s="65">
        <f>H9/Q9*100</f>
        <v>25</v>
      </c>
      <c r="J9" s="67"/>
      <c r="K9" s="64">
        <f>Q9/4</f>
        <v>1112500</v>
      </c>
      <c r="L9" s="65">
        <f>K9/Q9*100</f>
        <v>25</v>
      </c>
      <c r="M9" s="67"/>
      <c r="N9" s="64">
        <f>Q9/4</f>
        <v>1112500</v>
      </c>
      <c r="O9" s="65">
        <f>N9/Q9*100</f>
        <v>25</v>
      </c>
      <c r="P9" s="67"/>
      <c r="Q9" s="64">
        <f>T9</f>
        <v>4450000</v>
      </c>
      <c r="R9" s="65">
        <f t="shared" si="0"/>
        <v>100</v>
      </c>
      <c r="S9" s="96" t="s">
        <v>392</v>
      </c>
      <c r="T9" s="95">
        <f>'2018-Öz. İd'!L14</f>
        <v>4450000</v>
      </c>
    </row>
    <row r="10" spans="1:20">
      <c r="A10" s="60"/>
      <c r="B10" s="61">
        <v>4</v>
      </c>
      <c r="C10" s="62" t="s">
        <v>359</v>
      </c>
      <c r="D10" s="63"/>
      <c r="E10" s="64">
        <f>Q10/4</f>
        <v>15000</v>
      </c>
      <c r="F10" s="65">
        <f>E10/Q10*100</f>
        <v>25</v>
      </c>
      <c r="G10" s="66"/>
      <c r="H10" s="64">
        <f>Q10/4</f>
        <v>15000</v>
      </c>
      <c r="I10" s="65">
        <f>H10/Q10*100</f>
        <v>25</v>
      </c>
      <c r="J10" s="67"/>
      <c r="K10" s="64">
        <f>Q10/4</f>
        <v>15000</v>
      </c>
      <c r="L10" s="65">
        <f>K10/Q10*100</f>
        <v>25</v>
      </c>
      <c r="M10" s="67"/>
      <c r="N10" s="64">
        <f>Q10/4</f>
        <v>15000</v>
      </c>
      <c r="O10" s="65">
        <f>N10/Q10*100</f>
        <v>25</v>
      </c>
      <c r="P10" s="67"/>
      <c r="Q10" s="64">
        <f>T10</f>
        <v>60000</v>
      </c>
      <c r="R10" s="65">
        <f t="shared" si="0"/>
        <v>100</v>
      </c>
      <c r="S10" s="96" t="s">
        <v>433</v>
      </c>
      <c r="T10" s="95">
        <f>'2018-Öz. İd'!L15</f>
        <v>60000</v>
      </c>
    </row>
    <row r="11" spans="1:20">
      <c r="A11" s="60"/>
      <c r="B11" s="61">
        <v>5</v>
      </c>
      <c r="C11" s="62" t="s">
        <v>360</v>
      </c>
      <c r="D11" s="63"/>
      <c r="E11" s="64">
        <f>Q11/4</f>
        <v>105000</v>
      </c>
      <c r="F11" s="65">
        <f t="shared" ref="F11:F41" si="1">E11/Q11*100</f>
        <v>25</v>
      </c>
      <c r="G11" s="66"/>
      <c r="H11" s="64">
        <f>Q11/4</f>
        <v>105000</v>
      </c>
      <c r="I11" s="65">
        <f t="shared" ref="I11:I28" si="2">H11/Q11*100</f>
        <v>25</v>
      </c>
      <c r="J11" s="67"/>
      <c r="K11" s="64">
        <f>Q11/4</f>
        <v>105000</v>
      </c>
      <c r="L11" s="65">
        <f>K11/H11*100</f>
        <v>100</v>
      </c>
      <c r="M11" s="67"/>
      <c r="N11" s="64">
        <f>Q11/4</f>
        <v>105000</v>
      </c>
      <c r="O11" s="65">
        <f t="shared" ref="O11:O28" si="3">N11/Q11*100</f>
        <v>25</v>
      </c>
      <c r="P11" s="67"/>
      <c r="Q11" s="64">
        <f>T11</f>
        <v>420000</v>
      </c>
      <c r="R11" s="65">
        <f t="shared" si="0"/>
        <v>175</v>
      </c>
      <c r="S11" s="96" t="s">
        <v>393</v>
      </c>
      <c r="T11" s="95">
        <f>'2018-Öz. İd'!L16</f>
        <v>420000</v>
      </c>
    </row>
    <row r="12" spans="1:20">
      <c r="A12" s="52">
        <v>2</v>
      </c>
      <c r="B12" s="53"/>
      <c r="C12" s="54" t="s">
        <v>361</v>
      </c>
      <c r="D12" s="55"/>
      <c r="E12" s="56">
        <f>SUM(E13:E17)</f>
        <v>517250</v>
      </c>
      <c r="F12" s="57">
        <f t="shared" si="1"/>
        <v>25</v>
      </c>
      <c r="G12" s="58"/>
      <c r="H12" s="56">
        <f>SUM(H13:H17)</f>
        <v>517250</v>
      </c>
      <c r="I12" s="57">
        <f t="shared" si="2"/>
        <v>25</v>
      </c>
      <c r="J12" s="59"/>
      <c r="K12" s="56">
        <f>SUM(K13:K17)</f>
        <v>517250</v>
      </c>
      <c r="L12" s="57">
        <f t="shared" ref="L12:L28" si="4">K12/Q12*100</f>
        <v>25</v>
      </c>
      <c r="M12" s="59"/>
      <c r="N12" s="56">
        <f>SUM(N13:N17)</f>
        <v>517250</v>
      </c>
      <c r="O12" s="57">
        <f t="shared" si="3"/>
        <v>25</v>
      </c>
      <c r="P12" s="59"/>
      <c r="Q12" s="56">
        <f t="shared" si="0"/>
        <v>2069000</v>
      </c>
      <c r="R12" s="57">
        <f t="shared" si="0"/>
        <v>100</v>
      </c>
    </row>
    <row r="13" spans="1:20">
      <c r="A13" s="60"/>
      <c r="B13" s="61">
        <v>1</v>
      </c>
      <c r="C13" s="62" t="s">
        <v>356</v>
      </c>
      <c r="D13" s="63"/>
      <c r="E13" s="64">
        <f>Q13/4</f>
        <v>286000</v>
      </c>
      <c r="F13" s="65">
        <f t="shared" si="1"/>
        <v>25</v>
      </c>
      <c r="G13" s="66"/>
      <c r="H13" s="64">
        <f>Q13/4</f>
        <v>286000</v>
      </c>
      <c r="I13" s="65">
        <f t="shared" si="2"/>
        <v>25</v>
      </c>
      <c r="J13" s="67"/>
      <c r="K13" s="64">
        <f>Q13/4</f>
        <v>286000</v>
      </c>
      <c r="L13" s="65">
        <f t="shared" si="4"/>
        <v>25</v>
      </c>
      <c r="M13" s="67"/>
      <c r="N13" s="64">
        <f>Q13/4</f>
        <v>286000</v>
      </c>
      <c r="O13" s="65">
        <f t="shared" si="3"/>
        <v>25</v>
      </c>
      <c r="P13" s="67"/>
      <c r="Q13" s="64">
        <f>T13</f>
        <v>1144000</v>
      </c>
      <c r="R13" s="65">
        <f t="shared" si="0"/>
        <v>100</v>
      </c>
      <c r="S13" s="2" t="s">
        <v>394</v>
      </c>
      <c r="T13" s="95">
        <f>'2018-Öz. İd'!L21</f>
        <v>1144000</v>
      </c>
    </row>
    <row r="14" spans="1:20">
      <c r="A14" s="60"/>
      <c r="B14" s="61">
        <v>2</v>
      </c>
      <c r="C14" s="62" t="s">
        <v>362</v>
      </c>
      <c r="D14" s="63"/>
      <c r="E14" s="64">
        <f>Q14/4</f>
        <v>16250</v>
      </c>
      <c r="F14" s="65">
        <f t="shared" si="1"/>
        <v>25</v>
      </c>
      <c r="G14" s="66"/>
      <c r="H14" s="64">
        <f>Q14/4</f>
        <v>16250</v>
      </c>
      <c r="I14" s="65">
        <f t="shared" si="2"/>
        <v>25</v>
      </c>
      <c r="J14" s="67"/>
      <c r="K14" s="64">
        <f>Q14/4</f>
        <v>16250</v>
      </c>
      <c r="L14" s="65">
        <f t="shared" si="4"/>
        <v>25</v>
      </c>
      <c r="M14" s="67"/>
      <c r="N14" s="64">
        <f>Q14/4</f>
        <v>16250</v>
      </c>
      <c r="O14" s="65">
        <f t="shared" si="3"/>
        <v>25</v>
      </c>
      <c r="P14" s="67"/>
      <c r="Q14" s="64">
        <f>T14</f>
        <v>65000</v>
      </c>
      <c r="R14" s="65">
        <f t="shared" si="0"/>
        <v>100</v>
      </c>
      <c r="S14" s="2" t="s">
        <v>395</v>
      </c>
      <c r="T14" s="95">
        <f>'2018-Öz. İd'!L22</f>
        <v>65000</v>
      </c>
    </row>
    <row r="15" spans="1:20">
      <c r="A15" s="60"/>
      <c r="B15" s="61">
        <v>3</v>
      </c>
      <c r="C15" s="62" t="s">
        <v>358</v>
      </c>
      <c r="D15" s="63"/>
      <c r="E15" s="64">
        <f>Q15/4</f>
        <v>181250</v>
      </c>
      <c r="F15" s="65">
        <f t="shared" si="1"/>
        <v>25</v>
      </c>
      <c r="G15" s="66"/>
      <c r="H15" s="64">
        <f>Q15/4</f>
        <v>181250</v>
      </c>
      <c r="I15" s="65">
        <f t="shared" si="2"/>
        <v>25</v>
      </c>
      <c r="J15" s="67"/>
      <c r="K15" s="64">
        <f>Q15/4</f>
        <v>181250</v>
      </c>
      <c r="L15" s="65">
        <f t="shared" si="4"/>
        <v>25</v>
      </c>
      <c r="M15" s="67"/>
      <c r="N15" s="64">
        <f>Q15/4</f>
        <v>181250</v>
      </c>
      <c r="O15" s="65">
        <f t="shared" si="3"/>
        <v>25</v>
      </c>
      <c r="P15" s="67"/>
      <c r="Q15" s="64">
        <f>T15</f>
        <v>725000</v>
      </c>
      <c r="R15" s="65">
        <f t="shared" si="0"/>
        <v>100</v>
      </c>
      <c r="S15" s="2" t="s">
        <v>396</v>
      </c>
      <c r="T15" s="95">
        <f>'2018-Öz. İd'!L23</f>
        <v>725000</v>
      </c>
    </row>
    <row r="16" spans="1:20">
      <c r="A16" s="60"/>
      <c r="B16" s="61">
        <v>4</v>
      </c>
      <c r="C16" s="62" t="s">
        <v>359</v>
      </c>
      <c r="D16" s="63"/>
      <c r="E16" s="64">
        <f>Q16/4</f>
        <v>30000</v>
      </c>
      <c r="F16" s="65">
        <f t="shared" si="1"/>
        <v>25</v>
      </c>
      <c r="G16" s="66"/>
      <c r="H16" s="64">
        <f>Q16/4</f>
        <v>30000</v>
      </c>
      <c r="I16" s="65">
        <f t="shared" si="2"/>
        <v>25</v>
      </c>
      <c r="J16" s="67"/>
      <c r="K16" s="64">
        <f>Q16/4</f>
        <v>30000</v>
      </c>
      <c r="L16" s="65">
        <f t="shared" si="4"/>
        <v>25</v>
      </c>
      <c r="M16" s="67"/>
      <c r="N16" s="64">
        <f>Q16/4</f>
        <v>30000</v>
      </c>
      <c r="O16" s="65">
        <f t="shared" si="3"/>
        <v>25</v>
      </c>
      <c r="P16" s="67"/>
      <c r="Q16" s="64">
        <f>T16</f>
        <v>120000</v>
      </c>
      <c r="R16" s="65">
        <f t="shared" si="0"/>
        <v>100</v>
      </c>
      <c r="S16" s="2" t="s">
        <v>397</v>
      </c>
      <c r="T16" s="95">
        <f>'2018-Öz. İd'!L24</f>
        <v>120000</v>
      </c>
    </row>
    <row r="17" spans="1:20">
      <c r="A17" s="60"/>
      <c r="B17" s="61">
        <v>5</v>
      </c>
      <c r="C17" s="62" t="s">
        <v>360</v>
      </c>
      <c r="D17" s="63"/>
      <c r="E17" s="64">
        <f>Q17/4</f>
        <v>3750</v>
      </c>
      <c r="F17" s="65">
        <f t="shared" si="1"/>
        <v>25</v>
      </c>
      <c r="G17" s="66"/>
      <c r="H17" s="64">
        <f>Q17/4</f>
        <v>3750</v>
      </c>
      <c r="I17" s="65">
        <f t="shared" si="2"/>
        <v>25</v>
      </c>
      <c r="J17" s="67"/>
      <c r="K17" s="64">
        <f>Q17/4</f>
        <v>3750</v>
      </c>
      <c r="L17" s="65">
        <f t="shared" si="4"/>
        <v>25</v>
      </c>
      <c r="M17" s="67"/>
      <c r="N17" s="64">
        <f>Q17/4</f>
        <v>3750</v>
      </c>
      <c r="O17" s="65">
        <f t="shared" si="3"/>
        <v>25</v>
      </c>
      <c r="P17" s="67"/>
      <c r="Q17" s="64">
        <f>T17</f>
        <v>15000</v>
      </c>
      <c r="R17" s="65">
        <f t="shared" si="0"/>
        <v>100</v>
      </c>
      <c r="S17" s="2" t="s">
        <v>425</v>
      </c>
      <c r="T17" s="95">
        <f>'2018-Öz. İd'!L25</f>
        <v>15000</v>
      </c>
    </row>
    <row r="18" spans="1:20">
      <c r="A18" s="52">
        <v>3</v>
      </c>
      <c r="B18" s="53"/>
      <c r="C18" s="54" t="s">
        <v>363</v>
      </c>
      <c r="D18" s="55"/>
      <c r="E18" s="56">
        <f>SUM(E19:E26)</f>
        <v>9192762.5</v>
      </c>
      <c r="F18" s="57">
        <f t="shared" si="1"/>
        <v>25</v>
      </c>
      <c r="G18" s="58"/>
      <c r="H18" s="56">
        <f>SUM(H19:H26)</f>
        <v>9192762.5</v>
      </c>
      <c r="I18" s="57">
        <f t="shared" si="2"/>
        <v>25</v>
      </c>
      <c r="J18" s="59"/>
      <c r="K18" s="56">
        <f>SUM(K19:K26)</f>
        <v>9192762.5</v>
      </c>
      <c r="L18" s="57">
        <f t="shared" si="4"/>
        <v>25</v>
      </c>
      <c r="M18" s="59"/>
      <c r="N18" s="56">
        <f>SUM(N19:N26)</f>
        <v>9192762.5</v>
      </c>
      <c r="O18" s="57">
        <f t="shared" si="3"/>
        <v>25</v>
      </c>
      <c r="P18" s="59"/>
      <c r="Q18" s="56">
        <f t="shared" si="0"/>
        <v>36771050</v>
      </c>
      <c r="R18" s="57">
        <f t="shared" si="0"/>
        <v>100</v>
      </c>
    </row>
    <row r="19" spans="1:20">
      <c r="A19" s="60"/>
      <c r="B19" s="61">
        <v>2</v>
      </c>
      <c r="C19" s="62" t="s">
        <v>364</v>
      </c>
      <c r="D19" s="63"/>
      <c r="E19" s="64">
        <f>Q19/4</f>
        <v>2888950</v>
      </c>
      <c r="F19" s="65">
        <f t="shared" si="1"/>
        <v>25</v>
      </c>
      <c r="G19" s="66"/>
      <c r="H19" s="64">
        <f>Q19/4</f>
        <v>2888950</v>
      </c>
      <c r="I19" s="65">
        <f t="shared" si="2"/>
        <v>25</v>
      </c>
      <c r="J19" s="67"/>
      <c r="K19" s="64">
        <f>Q19/4</f>
        <v>2888950</v>
      </c>
      <c r="L19" s="65">
        <f t="shared" si="4"/>
        <v>25</v>
      </c>
      <c r="M19" s="67"/>
      <c r="N19" s="64">
        <f>Q19/4</f>
        <v>2888950</v>
      </c>
      <c r="O19" s="65">
        <f t="shared" si="3"/>
        <v>25</v>
      </c>
      <c r="P19" s="67"/>
      <c r="Q19" s="68">
        <f>T19</f>
        <v>11555800</v>
      </c>
      <c r="R19" s="65">
        <f t="shared" si="0"/>
        <v>100</v>
      </c>
      <c r="S19" s="2" t="s">
        <v>398</v>
      </c>
      <c r="T19" s="95">
        <f>'2018-Öz. İd'!L30</f>
        <v>11555800</v>
      </c>
    </row>
    <row r="20" spans="1:20">
      <c r="A20" s="60"/>
      <c r="B20" s="61">
        <v>3</v>
      </c>
      <c r="C20" s="62" t="s">
        <v>14</v>
      </c>
      <c r="D20" s="63"/>
      <c r="E20" s="64">
        <f t="shared" ref="E20:E25" si="5">Q20/4</f>
        <v>131250</v>
      </c>
      <c r="F20" s="65">
        <f t="shared" si="1"/>
        <v>25</v>
      </c>
      <c r="G20" s="66"/>
      <c r="H20" s="64">
        <f t="shared" ref="H20:H25" si="6">Q20/4</f>
        <v>131250</v>
      </c>
      <c r="I20" s="65">
        <f t="shared" si="2"/>
        <v>25</v>
      </c>
      <c r="J20" s="67"/>
      <c r="K20" s="64">
        <f t="shared" ref="K20:K25" si="7">Q20/4</f>
        <v>131250</v>
      </c>
      <c r="L20" s="65">
        <f t="shared" si="4"/>
        <v>25</v>
      </c>
      <c r="M20" s="67"/>
      <c r="N20" s="64">
        <f t="shared" ref="N20:N25" si="8">Q20/4</f>
        <v>131250</v>
      </c>
      <c r="O20" s="65">
        <f t="shared" si="3"/>
        <v>25</v>
      </c>
      <c r="P20" s="67"/>
      <c r="Q20" s="68">
        <f t="shared" ref="Q20:Q25" si="9">T20</f>
        <v>525000</v>
      </c>
      <c r="R20" s="65">
        <f t="shared" si="0"/>
        <v>100</v>
      </c>
      <c r="S20" s="2" t="s">
        <v>13</v>
      </c>
      <c r="T20" s="95">
        <f>'2018-Öz. İd'!L31</f>
        <v>525000</v>
      </c>
    </row>
    <row r="21" spans="1:20">
      <c r="A21" s="60"/>
      <c r="B21" s="61">
        <v>4</v>
      </c>
      <c r="C21" s="62" t="s">
        <v>365</v>
      </c>
      <c r="D21" s="63"/>
      <c r="E21" s="64">
        <f t="shared" si="5"/>
        <v>338500</v>
      </c>
      <c r="F21" s="65">
        <f t="shared" si="1"/>
        <v>25</v>
      </c>
      <c r="G21" s="66"/>
      <c r="H21" s="64">
        <f t="shared" si="6"/>
        <v>338500</v>
      </c>
      <c r="I21" s="65">
        <f t="shared" si="2"/>
        <v>25</v>
      </c>
      <c r="J21" s="67"/>
      <c r="K21" s="64">
        <f t="shared" si="7"/>
        <v>338500</v>
      </c>
      <c r="L21" s="65">
        <f t="shared" si="4"/>
        <v>25</v>
      </c>
      <c r="M21" s="67"/>
      <c r="N21" s="64">
        <f t="shared" si="8"/>
        <v>338500</v>
      </c>
      <c r="O21" s="65">
        <f t="shared" si="3"/>
        <v>25</v>
      </c>
      <c r="P21" s="67"/>
      <c r="Q21" s="68">
        <f t="shared" si="9"/>
        <v>1354000</v>
      </c>
      <c r="R21" s="65">
        <f t="shared" si="0"/>
        <v>100</v>
      </c>
      <c r="S21" s="2" t="s">
        <v>399</v>
      </c>
      <c r="T21" s="95">
        <f>'2018-Öz. İd'!L32</f>
        <v>1354000</v>
      </c>
    </row>
    <row r="22" spans="1:20">
      <c r="A22" s="60"/>
      <c r="B22" s="61">
        <v>5</v>
      </c>
      <c r="C22" s="62" t="s">
        <v>366</v>
      </c>
      <c r="D22" s="63"/>
      <c r="E22" s="64">
        <f t="shared" si="5"/>
        <v>2306687.5</v>
      </c>
      <c r="F22" s="65">
        <f t="shared" si="1"/>
        <v>25</v>
      </c>
      <c r="G22" s="66"/>
      <c r="H22" s="64">
        <f t="shared" si="6"/>
        <v>2306687.5</v>
      </c>
      <c r="I22" s="65">
        <f t="shared" si="2"/>
        <v>25</v>
      </c>
      <c r="J22" s="67"/>
      <c r="K22" s="64">
        <f t="shared" si="7"/>
        <v>2306687.5</v>
      </c>
      <c r="L22" s="65">
        <f t="shared" si="4"/>
        <v>25</v>
      </c>
      <c r="M22" s="67"/>
      <c r="N22" s="64">
        <f t="shared" si="8"/>
        <v>2306687.5</v>
      </c>
      <c r="O22" s="65">
        <f t="shared" si="3"/>
        <v>25</v>
      </c>
      <c r="P22" s="67"/>
      <c r="Q22" s="68">
        <f t="shared" si="9"/>
        <v>9226750</v>
      </c>
      <c r="R22" s="65">
        <f t="shared" si="0"/>
        <v>100</v>
      </c>
      <c r="S22" s="2" t="s">
        <v>400</v>
      </c>
      <c r="T22" s="95">
        <f>'2018-Öz. İd'!L33</f>
        <v>9226750</v>
      </c>
    </row>
    <row r="23" spans="1:20">
      <c r="A23" s="60"/>
      <c r="B23" s="61">
        <v>6</v>
      </c>
      <c r="C23" s="62" t="s">
        <v>367</v>
      </c>
      <c r="D23" s="63"/>
      <c r="E23" s="64">
        <f t="shared" si="5"/>
        <v>125000</v>
      </c>
      <c r="F23" s="65">
        <f t="shared" si="1"/>
        <v>25</v>
      </c>
      <c r="G23" s="66"/>
      <c r="H23" s="64">
        <f t="shared" si="6"/>
        <v>125000</v>
      </c>
      <c r="I23" s="65">
        <f t="shared" si="2"/>
        <v>25</v>
      </c>
      <c r="J23" s="67"/>
      <c r="K23" s="64">
        <f t="shared" si="7"/>
        <v>125000</v>
      </c>
      <c r="L23" s="65">
        <f t="shared" si="4"/>
        <v>25</v>
      </c>
      <c r="M23" s="67"/>
      <c r="N23" s="64">
        <f t="shared" si="8"/>
        <v>125000</v>
      </c>
      <c r="O23" s="65">
        <f t="shared" si="3"/>
        <v>25</v>
      </c>
      <c r="P23" s="67"/>
      <c r="Q23" s="68">
        <f t="shared" si="9"/>
        <v>500000</v>
      </c>
      <c r="R23" s="65">
        <f t="shared" si="0"/>
        <v>100</v>
      </c>
      <c r="S23" s="2" t="s">
        <v>401</v>
      </c>
      <c r="T23" s="95">
        <f>'2018-Öz. İd'!L34</f>
        <v>500000</v>
      </c>
    </row>
    <row r="24" spans="1:20">
      <c r="A24" s="60"/>
      <c r="B24" s="61">
        <v>7</v>
      </c>
      <c r="C24" s="62" t="s">
        <v>368</v>
      </c>
      <c r="D24" s="63"/>
      <c r="E24" s="64">
        <f t="shared" si="5"/>
        <v>800750</v>
      </c>
      <c r="F24" s="65">
        <f t="shared" si="1"/>
        <v>25</v>
      </c>
      <c r="G24" s="66"/>
      <c r="H24" s="64">
        <f t="shared" si="6"/>
        <v>800750</v>
      </c>
      <c r="I24" s="65">
        <f t="shared" si="2"/>
        <v>25</v>
      </c>
      <c r="J24" s="67"/>
      <c r="K24" s="64">
        <f t="shared" si="7"/>
        <v>800750</v>
      </c>
      <c r="L24" s="65">
        <f t="shared" si="4"/>
        <v>25</v>
      </c>
      <c r="M24" s="67"/>
      <c r="N24" s="64">
        <f t="shared" si="8"/>
        <v>800750</v>
      </c>
      <c r="O24" s="65">
        <f t="shared" si="3"/>
        <v>25</v>
      </c>
      <c r="P24" s="67"/>
      <c r="Q24" s="68">
        <f t="shared" si="9"/>
        <v>3203000</v>
      </c>
      <c r="R24" s="65">
        <f t="shared" si="0"/>
        <v>100</v>
      </c>
      <c r="S24" s="2" t="s">
        <v>402</v>
      </c>
      <c r="T24" s="95">
        <f>'2018-Öz. İd'!L35</f>
        <v>3203000</v>
      </c>
    </row>
    <row r="25" spans="1:20">
      <c r="A25" s="60"/>
      <c r="B25" s="61">
        <v>8</v>
      </c>
      <c r="C25" s="62" t="s">
        <v>369</v>
      </c>
      <c r="D25" s="63"/>
      <c r="E25" s="64">
        <f t="shared" si="5"/>
        <v>2551625</v>
      </c>
      <c r="F25" s="65">
        <f t="shared" si="1"/>
        <v>25</v>
      </c>
      <c r="G25" s="66"/>
      <c r="H25" s="64">
        <f t="shared" si="6"/>
        <v>2551625</v>
      </c>
      <c r="I25" s="65">
        <f t="shared" si="2"/>
        <v>25</v>
      </c>
      <c r="J25" s="67"/>
      <c r="K25" s="64">
        <f t="shared" si="7"/>
        <v>2551625</v>
      </c>
      <c r="L25" s="65">
        <f t="shared" si="4"/>
        <v>25</v>
      </c>
      <c r="M25" s="67"/>
      <c r="N25" s="64">
        <f t="shared" si="8"/>
        <v>2551625</v>
      </c>
      <c r="O25" s="65">
        <f t="shared" si="3"/>
        <v>25</v>
      </c>
      <c r="P25" s="67"/>
      <c r="Q25" s="68">
        <f t="shared" si="9"/>
        <v>10206500</v>
      </c>
      <c r="R25" s="65">
        <f t="shared" ref="R25:R39" si="10">F25+I25+L25+O25</f>
        <v>100</v>
      </c>
      <c r="S25" s="2" t="s">
        <v>403</v>
      </c>
      <c r="T25" s="95">
        <f>'2018-Öz. İd'!L36</f>
        <v>10206500</v>
      </c>
    </row>
    <row r="26" spans="1:20">
      <c r="A26" s="60"/>
      <c r="B26" s="61">
        <v>9</v>
      </c>
      <c r="C26" s="62" t="s">
        <v>562</v>
      </c>
      <c r="D26" s="63"/>
      <c r="E26" s="64">
        <f>Q26/4</f>
        <v>50000</v>
      </c>
      <c r="F26" s="65">
        <v>25</v>
      </c>
      <c r="G26" s="66"/>
      <c r="H26" s="64">
        <f>Q26/4</f>
        <v>50000</v>
      </c>
      <c r="I26" s="65">
        <v>25</v>
      </c>
      <c r="J26" s="67"/>
      <c r="K26" s="64">
        <f>T26/4</f>
        <v>50000</v>
      </c>
      <c r="L26" s="65">
        <v>25</v>
      </c>
      <c r="M26" s="67"/>
      <c r="N26" s="64">
        <f>T26/4</f>
        <v>50000</v>
      </c>
      <c r="O26" s="65">
        <v>25</v>
      </c>
      <c r="P26" s="67"/>
      <c r="Q26" s="68">
        <f>T26</f>
        <v>200000</v>
      </c>
      <c r="R26" s="65">
        <f t="shared" si="10"/>
        <v>100</v>
      </c>
      <c r="S26" s="120" t="s">
        <v>561</v>
      </c>
      <c r="T26" s="95">
        <f>'2018-Öz. İd'!L37</f>
        <v>200000</v>
      </c>
    </row>
    <row r="27" spans="1:20">
      <c r="A27" s="52">
        <v>4</v>
      </c>
      <c r="B27" s="53"/>
      <c r="C27" s="69" t="s">
        <v>318</v>
      </c>
      <c r="D27" s="70"/>
      <c r="E27" s="56">
        <f>E28</f>
        <v>50000</v>
      </c>
      <c r="F27" s="65">
        <f t="shared" si="1"/>
        <v>25</v>
      </c>
      <c r="G27" s="71"/>
      <c r="H27" s="56">
        <f>H28</f>
        <v>50000</v>
      </c>
      <c r="I27" s="65">
        <f t="shared" si="2"/>
        <v>25</v>
      </c>
      <c r="J27" s="71"/>
      <c r="K27" s="56">
        <f>K28</f>
        <v>50000</v>
      </c>
      <c r="L27" s="65">
        <f t="shared" si="4"/>
        <v>25</v>
      </c>
      <c r="M27" s="71"/>
      <c r="N27" s="56">
        <f>N28</f>
        <v>50000</v>
      </c>
      <c r="O27" s="65">
        <f t="shared" si="3"/>
        <v>25</v>
      </c>
      <c r="P27" s="59"/>
      <c r="Q27" s="56">
        <f>E27+H27+K27+N27</f>
        <v>200000</v>
      </c>
      <c r="R27" s="65">
        <f t="shared" si="10"/>
        <v>100</v>
      </c>
    </row>
    <row r="28" spans="1:20">
      <c r="A28" s="52"/>
      <c r="B28" s="72">
        <v>2</v>
      </c>
      <c r="C28" s="73" t="s">
        <v>370</v>
      </c>
      <c r="D28" s="74"/>
      <c r="E28" s="68">
        <f>Q28/4</f>
        <v>50000</v>
      </c>
      <c r="F28" s="65">
        <f t="shared" si="1"/>
        <v>25</v>
      </c>
      <c r="G28" s="75"/>
      <c r="H28" s="68">
        <f>Q28/4</f>
        <v>50000</v>
      </c>
      <c r="I28" s="65">
        <f t="shared" si="2"/>
        <v>25</v>
      </c>
      <c r="J28" s="75"/>
      <c r="K28" s="68">
        <f>Q28/4</f>
        <v>50000</v>
      </c>
      <c r="L28" s="65">
        <f t="shared" si="4"/>
        <v>25</v>
      </c>
      <c r="M28" s="75"/>
      <c r="N28" s="68">
        <f>Q28/4</f>
        <v>50000</v>
      </c>
      <c r="O28" s="65">
        <f t="shared" si="3"/>
        <v>25</v>
      </c>
      <c r="P28" s="76"/>
      <c r="Q28" s="68">
        <f>T28</f>
        <v>200000</v>
      </c>
      <c r="R28" s="65">
        <f t="shared" si="10"/>
        <v>100</v>
      </c>
      <c r="S28" s="2" t="s">
        <v>404</v>
      </c>
      <c r="T28" s="95">
        <f>'2018-Öz. İd'!L42</f>
        <v>200000</v>
      </c>
    </row>
    <row r="29" spans="1:20">
      <c r="A29" s="52">
        <v>5</v>
      </c>
      <c r="B29" s="53"/>
      <c r="C29" s="77" t="s">
        <v>319</v>
      </c>
      <c r="D29" s="78"/>
      <c r="E29" s="56">
        <f>SUM(E30:E34)</f>
        <v>458375</v>
      </c>
      <c r="F29" s="57">
        <f t="shared" si="1"/>
        <v>25</v>
      </c>
      <c r="G29" s="71"/>
      <c r="H29" s="56">
        <f>SUM(H30:H34)</f>
        <v>458375</v>
      </c>
      <c r="I29" s="57">
        <f>H29/Q29*100</f>
        <v>25</v>
      </c>
      <c r="J29" s="71"/>
      <c r="K29" s="56">
        <f>SUM(K30:K34)</f>
        <v>458375</v>
      </c>
      <c r="L29" s="57">
        <f>K29/Q29*100</f>
        <v>25</v>
      </c>
      <c r="M29" s="71"/>
      <c r="N29" s="56">
        <f>SUM(N30:N34)</f>
        <v>458375</v>
      </c>
      <c r="O29" s="57">
        <f>N29/Q29*100</f>
        <v>25</v>
      </c>
      <c r="P29" s="59"/>
      <c r="Q29" s="56">
        <f>E29+H29+K29+N29</f>
        <v>1833500</v>
      </c>
      <c r="R29" s="57">
        <f t="shared" si="10"/>
        <v>100</v>
      </c>
    </row>
    <row r="30" spans="1:20">
      <c r="A30" s="60"/>
      <c r="B30" s="61">
        <v>1</v>
      </c>
      <c r="C30" s="79" t="s">
        <v>371</v>
      </c>
      <c r="D30" s="80"/>
      <c r="E30" s="64">
        <f>Q30/4</f>
        <v>62500</v>
      </c>
      <c r="F30" s="65">
        <f t="shared" si="1"/>
        <v>25</v>
      </c>
      <c r="G30" s="81"/>
      <c r="H30" s="64">
        <f>Q30/4</f>
        <v>62500</v>
      </c>
      <c r="I30" s="65">
        <f>H30/Q30*100</f>
        <v>25</v>
      </c>
      <c r="J30" s="81"/>
      <c r="K30" s="64">
        <f>Q30/4</f>
        <v>62500</v>
      </c>
      <c r="L30" s="65">
        <f>K30/Q30*100</f>
        <v>25</v>
      </c>
      <c r="M30" s="81"/>
      <c r="N30" s="64">
        <f>Q30/4</f>
        <v>62500</v>
      </c>
      <c r="O30" s="65">
        <f>N30/Q30*100</f>
        <v>25</v>
      </c>
      <c r="P30" s="67"/>
      <c r="Q30" s="68">
        <f>T30</f>
        <v>250000</v>
      </c>
      <c r="R30" s="65">
        <f t="shared" si="10"/>
        <v>100</v>
      </c>
      <c r="S30" s="2" t="s">
        <v>426</v>
      </c>
      <c r="T30" s="95">
        <f>'2018-Öz. İd'!L47</f>
        <v>250000</v>
      </c>
    </row>
    <row r="31" spans="1:20">
      <c r="A31" s="60"/>
      <c r="B31" s="61">
        <v>2</v>
      </c>
      <c r="C31" s="79" t="s">
        <v>372</v>
      </c>
      <c r="D31" s="80"/>
      <c r="E31" s="64">
        <f>Q31/4</f>
        <v>0</v>
      </c>
      <c r="F31" s="65">
        <v>0</v>
      </c>
      <c r="G31" s="81"/>
      <c r="H31" s="64">
        <f>Q31/4</f>
        <v>0</v>
      </c>
      <c r="I31" s="65">
        <v>0</v>
      </c>
      <c r="J31" s="81"/>
      <c r="K31" s="64">
        <f>Q31/4</f>
        <v>0</v>
      </c>
      <c r="L31" s="65">
        <v>0</v>
      </c>
      <c r="M31" s="81"/>
      <c r="N31" s="64">
        <f>Q31/4</f>
        <v>0</v>
      </c>
      <c r="O31" s="65">
        <v>0</v>
      </c>
      <c r="P31" s="67"/>
      <c r="Q31" s="68">
        <f>T31</f>
        <v>0</v>
      </c>
      <c r="R31" s="65">
        <v>0</v>
      </c>
      <c r="S31" s="2" t="s">
        <v>405</v>
      </c>
      <c r="T31" s="95"/>
    </row>
    <row r="32" spans="1:20">
      <c r="A32" s="60"/>
      <c r="B32" s="61">
        <v>3</v>
      </c>
      <c r="C32" s="79" t="s">
        <v>373</v>
      </c>
      <c r="D32" s="80"/>
      <c r="E32" s="64">
        <f>Q32/4</f>
        <v>37500</v>
      </c>
      <c r="F32" s="82">
        <f t="shared" si="1"/>
        <v>25</v>
      </c>
      <c r="G32" s="81"/>
      <c r="H32" s="64">
        <f>Q32/4</f>
        <v>37500</v>
      </c>
      <c r="I32" s="65">
        <f>H32/Q32*100</f>
        <v>25</v>
      </c>
      <c r="J32" s="81"/>
      <c r="K32" s="64">
        <f>Q32/4</f>
        <v>37500</v>
      </c>
      <c r="L32" s="65">
        <f>K32/Q32*100</f>
        <v>25</v>
      </c>
      <c r="M32" s="81"/>
      <c r="N32" s="64">
        <f>Q32/4</f>
        <v>37500</v>
      </c>
      <c r="O32" s="65">
        <f>N32/Q32*100</f>
        <v>25</v>
      </c>
      <c r="P32" s="67"/>
      <c r="Q32" s="68">
        <f>T32</f>
        <v>150000</v>
      </c>
      <c r="R32" s="65">
        <f t="shared" si="10"/>
        <v>100</v>
      </c>
      <c r="S32" s="2" t="s">
        <v>406</v>
      </c>
      <c r="T32" s="95">
        <f>'2018-Öz. İd'!L48</f>
        <v>150000</v>
      </c>
    </row>
    <row r="33" spans="1:20">
      <c r="A33" s="60"/>
      <c r="B33" s="61">
        <v>4</v>
      </c>
      <c r="C33" s="79" t="s">
        <v>374</v>
      </c>
      <c r="D33" s="80"/>
      <c r="E33" s="64">
        <f>Q33/4</f>
        <v>20875</v>
      </c>
      <c r="F33" s="65">
        <f t="shared" si="1"/>
        <v>25</v>
      </c>
      <c r="G33" s="81"/>
      <c r="H33" s="64">
        <f>Q33/4</f>
        <v>20875</v>
      </c>
      <c r="I33" s="65">
        <f>H33/Q33*100</f>
        <v>25</v>
      </c>
      <c r="J33" s="81"/>
      <c r="K33" s="64">
        <f>Q33/4</f>
        <v>20875</v>
      </c>
      <c r="L33" s="65">
        <f>K33/Q33*100</f>
        <v>25</v>
      </c>
      <c r="M33" s="81"/>
      <c r="N33" s="64">
        <f>Q33/4</f>
        <v>20875</v>
      </c>
      <c r="O33" s="65">
        <f>N33/Q33*100</f>
        <v>25</v>
      </c>
      <c r="P33" s="67"/>
      <c r="Q33" s="68">
        <f>T33</f>
        <v>83500</v>
      </c>
      <c r="R33" s="65">
        <f t="shared" si="10"/>
        <v>100</v>
      </c>
      <c r="S33" s="2" t="s">
        <v>407</v>
      </c>
      <c r="T33" s="95">
        <f>'2018-Öz. İd'!L49</f>
        <v>83500</v>
      </c>
    </row>
    <row r="34" spans="1:20">
      <c r="A34" s="83"/>
      <c r="B34" s="61">
        <v>8</v>
      </c>
      <c r="C34" s="79" t="s">
        <v>375</v>
      </c>
      <c r="D34" s="80"/>
      <c r="E34" s="64">
        <f>Q34/4</f>
        <v>337500</v>
      </c>
      <c r="F34" s="65">
        <f t="shared" si="1"/>
        <v>25</v>
      </c>
      <c r="G34" s="81"/>
      <c r="H34" s="64">
        <f>Q34/4</f>
        <v>337500</v>
      </c>
      <c r="I34" s="65">
        <f t="shared" ref="I34:I41" si="11">H34/Q34*100</f>
        <v>25</v>
      </c>
      <c r="J34" s="81"/>
      <c r="K34" s="64">
        <f>Q34/4</f>
        <v>337500</v>
      </c>
      <c r="L34" s="65">
        <f t="shared" ref="L34:L48" si="12">K34/Q34*100</f>
        <v>25</v>
      </c>
      <c r="M34" s="81"/>
      <c r="N34" s="64">
        <f>Q34/4</f>
        <v>337500</v>
      </c>
      <c r="O34" s="65">
        <f t="shared" ref="O34:O51" si="13">N34/Q34*100</f>
        <v>25</v>
      </c>
      <c r="P34" s="67"/>
      <c r="Q34" s="68">
        <f>T34</f>
        <v>1350000</v>
      </c>
      <c r="R34" s="65">
        <f t="shared" si="10"/>
        <v>100</v>
      </c>
      <c r="S34" s="2" t="s">
        <v>408</v>
      </c>
      <c r="T34" s="95">
        <f>'2018-Öz. İd'!L50</f>
        <v>1350000</v>
      </c>
    </row>
    <row r="35" spans="1:20">
      <c r="A35" s="52">
        <v>6</v>
      </c>
      <c r="B35" s="53"/>
      <c r="C35" s="77" t="s">
        <v>376</v>
      </c>
      <c r="D35" s="78"/>
      <c r="E35" s="56">
        <f>SUM(E36:E41)</f>
        <v>8483742.75</v>
      </c>
      <c r="F35" s="57">
        <f t="shared" si="1"/>
        <v>25</v>
      </c>
      <c r="G35" s="71"/>
      <c r="H35" s="56">
        <f>SUM(H36:H41)</f>
        <v>8483742.75</v>
      </c>
      <c r="I35" s="57">
        <f t="shared" si="11"/>
        <v>25</v>
      </c>
      <c r="J35" s="71"/>
      <c r="K35" s="56">
        <f>SUM(K36:K41)</f>
        <v>8483742.75</v>
      </c>
      <c r="L35" s="57">
        <f t="shared" si="12"/>
        <v>25</v>
      </c>
      <c r="M35" s="71"/>
      <c r="N35" s="56">
        <f>SUM(N36:N41)</f>
        <v>8483742.75</v>
      </c>
      <c r="O35" s="57">
        <f t="shared" si="13"/>
        <v>25</v>
      </c>
      <c r="P35" s="59"/>
      <c r="Q35" s="56">
        <f>E35+H35+K35+N35</f>
        <v>33934971</v>
      </c>
      <c r="R35" s="57">
        <f t="shared" si="10"/>
        <v>100</v>
      </c>
    </row>
    <row r="36" spans="1:20">
      <c r="A36" s="60"/>
      <c r="B36" s="61">
        <v>1</v>
      </c>
      <c r="C36" s="79" t="s">
        <v>377</v>
      </c>
      <c r="D36" s="80"/>
      <c r="E36" s="64">
        <f t="shared" ref="E36:E41" si="14">Q36/4</f>
        <v>131617.75</v>
      </c>
      <c r="F36" s="65">
        <f t="shared" si="1"/>
        <v>25</v>
      </c>
      <c r="G36" s="81"/>
      <c r="H36" s="64">
        <f t="shared" ref="H36:H41" si="15">Q36/4</f>
        <v>131617.75</v>
      </c>
      <c r="I36" s="65">
        <f t="shared" si="11"/>
        <v>25</v>
      </c>
      <c r="J36" s="81"/>
      <c r="K36" s="64">
        <f t="shared" ref="K36:K41" si="16">Q36/4</f>
        <v>131617.75</v>
      </c>
      <c r="L36" s="65">
        <f t="shared" si="12"/>
        <v>25</v>
      </c>
      <c r="M36" s="81"/>
      <c r="N36" s="64">
        <f t="shared" ref="N36:N41" si="17">Q36/4</f>
        <v>131617.75</v>
      </c>
      <c r="O36" s="65">
        <f t="shared" si="13"/>
        <v>25</v>
      </c>
      <c r="P36" s="67"/>
      <c r="Q36" s="68">
        <f t="shared" ref="Q36:Q39" si="18">T36</f>
        <v>526471</v>
      </c>
      <c r="R36" s="65">
        <f t="shared" si="10"/>
        <v>100</v>
      </c>
      <c r="S36" s="2" t="s">
        <v>409</v>
      </c>
      <c r="T36" s="95">
        <f>'2018-Öz. İd'!L55</f>
        <v>526471</v>
      </c>
    </row>
    <row r="37" spans="1:20">
      <c r="A37" s="83"/>
      <c r="B37" s="61">
        <v>2</v>
      </c>
      <c r="C37" s="79" t="s">
        <v>378</v>
      </c>
      <c r="D37" s="80"/>
      <c r="E37" s="64">
        <f t="shared" si="14"/>
        <v>247125</v>
      </c>
      <c r="F37" s="65">
        <f t="shared" si="1"/>
        <v>25</v>
      </c>
      <c r="G37" s="81"/>
      <c r="H37" s="64">
        <f t="shared" si="15"/>
        <v>247125</v>
      </c>
      <c r="I37" s="65">
        <f t="shared" si="11"/>
        <v>25</v>
      </c>
      <c r="J37" s="81"/>
      <c r="K37" s="64">
        <f t="shared" si="16"/>
        <v>247125</v>
      </c>
      <c r="L37" s="65">
        <f t="shared" si="12"/>
        <v>25</v>
      </c>
      <c r="M37" s="81"/>
      <c r="N37" s="64">
        <f t="shared" si="17"/>
        <v>247125</v>
      </c>
      <c r="O37" s="65">
        <f t="shared" si="13"/>
        <v>25</v>
      </c>
      <c r="P37" s="67"/>
      <c r="Q37" s="68">
        <f t="shared" si="18"/>
        <v>988500</v>
      </c>
      <c r="R37" s="65">
        <f t="shared" si="10"/>
        <v>100</v>
      </c>
      <c r="S37" s="2" t="s">
        <v>410</v>
      </c>
      <c r="T37" s="95">
        <f>'2018-Öz. İd'!L56</f>
        <v>988500</v>
      </c>
    </row>
    <row r="38" spans="1:20">
      <c r="A38" s="60"/>
      <c r="B38" s="61">
        <v>3</v>
      </c>
      <c r="C38" s="79" t="s">
        <v>379</v>
      </c>
      <c r="D38" s="80"/>
      <c r="E38" s="64">
        <f t="shared" si="14"/>
        <v>131250</v>
      </c>
      <c r="F38" s="65">
        <f t="shared" si="1"/>
        <v>25</v>
      </c>
      <c r="G38" s="81"/>
      <c r="H38" s="64">
        <f t="shared" si="15"/>
        <v>131250</v>
      </c>
      <c r="I38" s="65">
        <f t="shared" si="11"/>
        <v>25</v>
      </c>
      <c r="J38" s="81"/>
      <c r="K38" s="64">
        <f t="shared" si="16"/>
        <v>131250</v>
      </c>
      <c r="L38" s="65">
        <f t="shared" si="12"/>
        <v>25</v>
      </c>
      <c r="M38" s="81"/>
      <c r="N38" s="64">
        <f t="shared" si="17"/>
        <v>131250</v>
      </c>
      <c r="O38" s="65">
        <f t="shared" si="13"/>
        <v>25</v>
      </c>
      <c r="P38" s="67"/>
      <c r="Q38" s="68">
        <f t="shared" si="18"/>
        <v>525000</v>
      </c>
      <c r="R38" s="65">
        <f t="shared" si="10"/>
        <v>100</v>
      </c>
      <c r="S38" s="2" t="s">
        <v>411</v>
      </c>
      <c r="T38" s="95">
        <f>'2018-Öz. İd'!L57</f>
        <v>525000</v>
      </c>
    </row>
    <row r="39" spans="1:20">
      <c r="A39" s="60"/>
      <c r="B39" s="61">
        <v>4</v>
      </c>
      <c r="C39" s="79" t="s">
        <v>380</v>
      </c>
      <c r="D39" s="80"/>
      <c r="E39" s="64">
        <f t="shared" si="14"/>
        <v>1625000</v>
      </c>
      <c r="F39" s="65">
        <f t="shared" si="1"/>
        <v>25</v>
      </c>
      <c r="G39" s="81"/>
      <c r="H39" s="64">
        <f t="shared" si="15"/>
        <v>1625000</v>
      </c>
      <c r="I39" s="65">
        <f t="shared" si="11"/>
        <v>25</v>
      </c>
      <c r="J39" s="81"/>
      <c r="K39" s="64">
        <f t="shared" si="16"/>
        <v>1625000</v>
      </c>
      <c r="L39" s="65">
        <f t="shared" si="12"/>
        <v>25</v>
      </c>
      <c r="M39" s="81"/>
      <c r="N39" s="64">
        <f t="shared" si="17"/>
        <v>1625000</v>
      </c>
      <c r="O39" s="65">
        <f t="shared" si="13"/>
        <v>25</v>
      </c>
      <c r="P39" s="67"/>
      <c r="Q39" s="68">
        <f t="shared" si="18"/>
        <v>6500000</v>
      </c>
      <c r="R39" s="65">
        <f t="shared" si="10"/>
        <v>100</v>
      </c>
      <c r="S39" s="2" t="s">
        <v>412</v>
      </c>
      <c r="T39" s="95">
        <f>'2018-Öz. İd'!L58</f>
        <v>6500000</v>
      </c>
    </row>
    <row r="40" spans="1:20">
      <c r="A40" s="60"/>
      <c r="B40" s="61">
        <v>5</v>
      </c>
      <c r="C40" s="79" t="s">
        <v>381</v>
      </c>
      <c r="D40" s="80"/>
      <c r="E40" s="64">
        <f t="shared" si="14"/>
        <v>5646250</v>
      </c>
      <c r="F40" s="65">
        <f t="shared" si="1"/>
        <v>25</v>
      </c>
      <c r="G40" s="81"/>
      <c r="H40" s="64">
        <f t="shared" si="15"/>
        <v>5646250</v>
      </c>
      <c r="I40" s="65">
        <f t="shared" si="11"/>
        <v>25</v>
      </c>
      <c r="J40" s="81"/>
      <c r="K40" s="64">
        <f t="shared" si="16"/>
        <v>5646250</v>
      </c>
      <c r="L40" s="65">
        <f t="shared" si="12"/>
        <v>25</v>
      </c>
      <c r="M40" s="81"/>
      <c r="N40" s="64">
        <f t="shared" si="17"/>
        <v>5646250</v>
      </c>
      <c r="O40" s="65">
        <f t="shared" si="13"/>
        <v>25</v>
      </c>
      <c r="P40" s="67"/>
      <c r="Q40" s="68">
        <f>T40</f>
        <v>22585000</v>
      </c>
      <c r="R40" s="65">
        <f>F39+I40+L40+O40</f>
        <v>100</v>
      </c>
      <c r="S40" s="2" t="s">
        <v>413</v>
      </c>
      <c r="T40" s="95">
        <f>'2018-Öz. İd'!L59</f>
        <v>22585000</v>
      </c>
    </row>
    <row r="41" spans="1:20">
      <c r="A41" s="60"/>
      <c r="B41" s="61">
        <v>7</v>
      </c>
      <c r="C41" s="79" t="s">
        <v>382</v>
      </c>
      <c r="D41" s="80"/>
      <c r="E41" s="64">
        <f t="shared" si="14"/>
        <v>702500</v>
      </c>
      <c r="F41" s="65">
        <f t="shared" si="1"/>
        <v>25</v>
      </c>
      <c r="G41" s="81"/>
      <c r="H41" s="64">
        <f t="shared" si="15"/>
        <v>702500</v>
      </c>
      <c r="I41" s="65">
        <f t="shared" si="11"/>
        <v>25</v>
      </c>
      <c r="J41" s="81"/>
      <c r="K41" s="64">
        <f t="shared" si="16"/>
        <v>702500</v>
      </c>
      <c r="L41" s="65">
        <f t="shared" si="12"/>
        <v>25</v>
      </c>
      <c r="M41" s="81"/>
      <c r="N41" s="64">
        <f t="shared" si="17"/>
        <v>702500</v>
      </c>
      <c r="O41" s="65">
        <f t="shared" si="13"/>
        <v>25</v>
      </c>
      <c r="P41" s="67"/>
      <c r="Q41" s="68">
        <f>T41</f>
        <v>2810000</v>
      </c>
      <c r="R41" s="65">
        <f>F41+I41+L41+O41</f>
        <v>100</v>
      </c>
      <c r="S41" s="2" t="s">
        <v>414</v>
      </c>
      <c r="T41" s="95">
        <f>'2018-Öz. İd'!L60</f>
        <v>2810000</v>
      </c>
    </row>
    <row r="42" spans="1:20" ht="18">
      <c r="A42" s="253" t="s">
        <v>596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</row>
    <row r="43" spans="1:20" ht="15.75">
      <c r="A43" s="254" t="s">
        <v>342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</row>
    <row r="44" spans="1:20">
      <c r="A44" s="52">
        <v>7</v>
      </c>
      <c r="B44" s="53"/>
      <c r="C44" s="77" t="s">
        <v>321</v>
      </c>
      <c r="D44" s="78"/>
      <c r="E44" s="56">
        <f>SUM(E45)</f>
        <v>1052627.75</v>
      </c>
      <c r="F44" s="57">
        <f>E44/Q44*100</f>
        <v>25</v>
      </c>
      <c r="G44" s="71"/>
      <c r="H44" s="56">
        <f>SUM(H45)</f>
        <v>1052627.75</v>
      </c>
      <c r="I44" s="57">
        <f t="shared" ref="I44:I48" si="19">H44/Q44*100</f>
        <v>25</v>
      </c>
      <c r="J44" s="71"/>
      <c r="K44" s="56">
        <f>SUM(K45)</f>
        <v>1052627.75</v>
      </c>
      <c r="L44" s="57">
        <f>K44/Q44*100</f>
        <v>25</v>
      </c>
      <c r="M44" s="71"/>
      <c r="N44" s="56">
        <f>SUM(N45)</f>
        <v>1052627.75</v>
      </c>
      <c r="O44" s="57">
        <f>N44/Q44*100</f>
        <v>25</v>
      </c>
      <c r="P44" s="59"/>
      <c r="Q44" s="56">
        <f>E44+H44+K44+N44</f>
        <v>4210511</v>
      </c>
      <c r="R44" s="57">
        <f>F44+I44+L44+O44</f>
        <v>100</v>
      </c>
      <c r="S44" s="2" t="s">
        <v>415</v>
      </c>
      <c r="T44" s="95">
        <f>'2018-Öz. İd'!L65</f>
        <v>4210511</v>
      </c>
    </row>
    <row r="45" spans="1:20">
      <c r="A45" s="60"/>
      <c r="B45" s="61">
        <v>1</v>
      </c>
      <c r="C45" s="79" t="s">
        <v>383</v>
      </c>
      <c r="D45" s="80"/>
      <c r="E45" s="64">
        <f>Q45/4</f>
        <v>1052627.75</v>
      </c>
      <c r="F45" s="65">
        <f t="shared" ref="F45:F51" si="20">E45/Q45*100</f>
        <v>25</v>
      </c>
      <c r="G45" s="81"/>
      <c r="H45" s="64">
        <f>Q45/4</f>
        <v>1052627.75</v>
      </c>
      <c r="I45" s="65">
        <f t="shared" si="19"/>
        <v>25</v>
      </c>
      <c r="J45" s="81"/>
      <c r="K45" s="64">
        <f>Q45/4</f>
        <v>1052627.75</v>
      </c>
      <c r="L45" s="65">
        <f t="shared" si="12"/>
        <v>25</v>
      </c>
      <c r="M45" s="81"/>
      <c r="N45" s="64">
        <f>Q45/4</f>
        <v>1052627.75</v>
      </c>
      <c r="O45" s="65">
        <f t="shared" si="13"/>
        <v>25</v>
      </c>
      <c r="P45" s="67"/>
      <c r="Q45" s="68">
        <f>T44</f>
        <v>4210511</v>
      </c>
      <c r="R45" s="65">
        <f t="shared" ref="Q45:R51" si="21">F45+I45+L45+O45</f>
        <v>100</v>
      </c>
    </row>
    <row r="46" spans="1:20">
      <c r="A46" s="52">
        <v>8</v>
      </c>
      <c r="B46" s="53"/>
      <c r="C46" s="54" t="s">
        <v>322</v>
      </c>
      <c r="D46" s="55"/>
      <c r="E46" s="56">
        <f>E47</f>
        <v>37500</v>
      </c>
      <c r="F46" s="57">
        <f t="shared" si="20"/>
        <v>25</v>
      </c>
      <c r="G46" s="71"/>
      <c r="H46" s="56">
        <f>H47</f>
        <v>37500</v>
      </c>
      <c r="I46" s="57">
        <f t="shared" si="19"/>
        <v>25</v>
      </c>
      <c r="J46" s="71"/>
      <c r="K46" s="56">
        <f>K47</f>
        <v>37500</v>
      </c>
      <c r="L46" s="57">
        <f t="shared" si="12"/>
        <v>25</v>
      </c>
      <c r="M46" s="71"/>
      <c r="N46" s="56">
        <f>N47</f>
        <v>37500</v>
      </c>
      <c r="O46" s="57">
        <f t="shared" si="13"/>
        <v>25</v>
      </c>
      <c r="P46" s="59"/>
      <c r="Q46" s="56">
        <f t="shared" si="21"/>
        <v>150000</v>
      </c>
      <c r="R46" s="57">
        <f t="shared" si="21"/>
        <v>100</v>
      </c>
      <c r="S46" s="96" t="s">
        <v>472</v>
      </c>
      <c r="T46" s="95">
        <f>'2018-Öz. İd'!L70</f>
        <v>150000</v>
      </c>
    </row>
    <row r="47" spans="1:20">
      <c r="A47" s="60"/>
      <c r="B47" s="61">
        <v>1</v>
      </c>
      <c r="C47" s="79" t="s">
        <v>384</v>
      </c>
      <c r="D47" s="80"/>
      <c r="E47" s="64">
        <f>Q47/4</f>
        <v>37500</v>
      </c>
      <c r="F47" s="65">
        <f t="shared" si="20"/>
        <v>25</v>
      </c>
      <c r="G47" s="81"/>
      <c r="H47" s="64">
        <f>Q47/4</f>
        <v>37500</v>
      </c>
      <c r="I47" s="65">
        <f t="shared" si="19"/>
        <v>25</v>
      </c>
      <c r="J47" s="81"/>
      <c r="K47" s="64">
        <f>Q47/4</f>
        <v>37500</v>
      </c>
      <c r="L47" s="65">
        <f t="shared" si="12"/>
        <v>25</v>
      </c>
      <c r="M47" s="81"/>
      <c r="N47" s="64">
        <f>Q47/4</f>
        <v>37500</v>
      </c>
      <c r="O47" s="65">
        <f t="shared" si="13"/>
        <v>25</v>
      </c>
      <c r="P47" s="67"/>
      <c r="Q47" s="68">
        <f>T46</f>
        <v>150000</v>
      </c>
      <c r="R47" s="65">
        <f t="shared" si="21"/>
        <v>100</v>
      </c>
      <c r="S47" s="96"/>
      <c r="T47" s="95"/>
    </row>
    <row r="48" spans="1:20">
      <c r="A48" s="52">
        <v>9</v>
      </c>
      <c r="B48" s="53"/>
      <c r="C48" s="54" t="s">
        <v>323</v>
      </c>
      <c r="D48" s="55"/>
      <c r="E48" s="56">
        <f>SUM(E49:E50)</f>
        <v>2530992</v>
      </c>
      <c r="F48" s="57">
        <f t="shared" si="20"/>
        <v>25</v>
      </c>
      <c r="G48" s="71"/>
      <c r="H48" s="56">
        <f>SUM(H49:H50)</f>
        <v>2530992</v>
      </c>
      <c r="I48" s="57">
        <f t="shared" si="19"/>
        <v>25</v>
      </c>
      <c r="J48" s="71"/>
      <c r="K48" s="56">
        <f>SUM(K49:K50)</f>
        <v>2530992</v>
      </c>
      <c r="L48" s="57">
        <f t="shared" si="12"/>
        <v>25</v>
      </c>
      <c r="M48" s="71"/>
      <c r="N48" s="56">
        <f>SUM(N49:N50)</f>
        <v>2530992</v>
      </c>
      <c r="O48" s="57">
        <f t="shared" si="13"/>
        <v>25</v>
      </c>
      <c r="P48" s="59"/>
      <c r="Q48" s="56">
        <f t="shared" si="21"/>
        <v>10123968</v>
      </c>
      <c r="R48" s="57">
        <f t="shared" si="21"/>
        <v>100</v>
      </c>
      <c r="S48" s="2" t="s">
        <v>427</v>
      </c>
      <c r="T48" s="95">
        <f>'2018-Öz. İd'!L74</f>
        <v>10123968</v>
      </c>
    </row>
    <row r="49" spans="1:20">
      <c r="A49" s="84"/>
      <c r="B49" s="85">
        <v>5</v>
      </c>
      <c r="C49" s="86" t="s">
        <v>385</v>
      </c>
      <c r="D49" s="87"/>
      <c r="E49" s="64">
        <f>Q49/4</f>
        <v>0</v>
      </c>
      <c r="F49" s="57">
        <v>0</v>
      </c>
      <c r="G49" s="66"/>
      <c r="H49" s="64">
        <f>Q49/4</f>
        <v>0</v>
      </c>
      <c r="I49" s="65">
        <v>0</v>
      </c>
      <c r="J49" s="67"/>
      <c r="K49" s="64">
        <f>Q49/4</f>
        <v>0</v>
      </c>
      <c r="L49" s="65">
        <v>0</v>
      </c>
      <c r="M49" s="67"/>
      <c r="N49" s="64">
        <f>Q49/4</f>
        <v>0</v>
      </c>
      <c r="O49" s="65">
        <v>0</v>
      </c>
      <c r="P49" s="67"/>
      <c r="Q49" s="68">
        <f>T47</f>
        <v>0</v>
      </c>
      <c r="R49" s="65">
        <v>0</v>
      </c>
    </row>
    <row r="50" spans="1:20" ht="13.5" thickBot="1">
      <c r="A50" s="84"/>
      <c r="B50" s="85">
        <v>6</v>
      </c>
      <c r="C50" s="86" t="s">
        <v>386</v>
      </c>
      <c r="D50" s="87"/>
      <c r="E50" s="64">
        <f>Q50/4</f>
        <v>2530992</v>
      </c>
      <c r="F50" s="82">
        <f t="shared" si="20"/>
        <v>25</v>
      </c>
      <c r="G50" s="66"/>
      <c r="H50" s="64">
        <f>Q50/4</f>
        <v>2530992</v>
      </c>
      <c r="I50" s="65"/>
      <c r="J50" s="67"/>
      <c r="K50" s="64">
        <f>Q50/4</f>
        <v>2530992</v>
      </c>
      <c r="L50" s="65"/>
      <c r="M50" s="67"/>
      <c r="N50" s="64">
        <f>Q50/4</f>
        <v>2530992</v>
      </c>
      <c r="O50" s="65">
        <f t="shared" si="13"/>
        <v>25</v>
      </c>
      <c r="P50" s="67"/>
      <c r="Q50" s="68">
        <f>T48</f>
        <v>10123968</v>
      </c>
      <c r="R50" s="65">
        <f t="shared" si="21"/>
        <v>50</v>
      </c>
    </row>
    <row r="51" spans="1:20" ht="13.5" thickBot="1">
      <c r="A51" s="247" t="s">
        <v>387</v>
      </c>
      <c r="B51" s="248"/>
      <c r="C51" s="249"/>
      <c r="D51" s="88"/>
      <c r="E51" s="97">
        <f>E6+E12+E18+E27+E29+E35+E44+E46+E48</f>
        <v>26000000</v>
      </c>
      <c r="F51" s="89">
        <f t="shared" si="20"/>
        <v>25</v>
      </c>
      <c r="G51" s="58"/>
      <c r="H51" s="97">
        <f>H6+H12+H18+H27+H29+H35+H44+H46+H48</f>
        <v>26000000</v>
      </c>
      <c r="I51" s="90">
        <f>H51/Q51*100</f>
        <v>25</v>
      </c>
      <c r="J51" s="59"/>
      <c r="K51" s="97">
        <f>K6+K12+K18+K27+K29+K35+K44+K46+K48</f>
        <v>26000000</v>
      </c>
      <c r="L51" s="90">
        <f>K51/Q51*100</f>
        <v>25</v>
      </c>
      <c r="M51" s="59"/>
      <c r="N51" s="97">
        <f>N6+N12+N18+N27+N29+N35+N44+N46+N48</f>
        <v>26000000</v>
      </c>
      <c r="O51" s="90">
        <f t="shared" si="13"/>
        <v>25</v>
      </c>
      <c r="P51" s="59"/>
      <c r="Q51" s="56">
        <f t="shared" si="21"/>
        <v>104000000</v>
      </c>
      <c r="R51" s="90">
        <f t="shared" si="21"/>
        <v>100</v>
      </c>
      <c r="T51" s="98"/>
    </row>
    <row r="52" spans="1:20">
      <c r="A52" s="91"/>
      <c r="B52" s="91"/>
      <c r="C52" s="91"/>
      <c r="D52" s="42"/>
      <c r="E52" s="91"/>
      <c r="F52" s="91"/>
      <c r="G52" s="42"/>
      <c r="H52" s="91"/>
      <c r="I52" s="91"/>
      <c r="J52" s="42"/>
      <c r="K52" s="91"/>
      <c r="L52" s="91"/>
      <c r="M52" s="42"/>
      <c r="N52" s="91"/>
      <c r="O52" s="91"/>
      <c r="P52" s="42"/>
      <c r="Q52" s="91"/>
      <c r="R52" s="91"/>
    </row>
    <row r="53" spans="1:20">
      <c r="A53" s="91"/>
      <c r="B53" s="91"/>
      <c r="C53" s="91"/>
      <c r="D53" s="42"/>
      <c r="E53" s="91"/>
      <c r="F53" s="91"/>
      <c r="G53" s="42"/>
      <c r="H53" s="91"/>
      <c r="I53" s="91"/>
      <c r="J53" s="42"/>
      <c r="K53" s="91"/>
      <c r="L53" s="91"/>
      <c r="M53" s="42"/>
      <c r="N53" s="91"/>
      <c r="O53" s="91"/>
      <c r="P53" s="42"/>
      <c r="Q53" s="250" t="s">
        <v>388</v>
      </c>
      <c r="R53" s="250"/>
    </row>
  </sheetData>
  <mergeCells count="16">
    <mergeCell ref="A1:R1"/>
    <mergeCell ref="A2:R2"/>
    <mergeCell ref="A3:C4"/>
    <mergeCell ref="E3:F3"/>
    <mergeCell ref="H3:I3"/>
    <mergeCell ref="K3:L3"/>
    <mergeCell ref="N3:O3"/>
    <mergeCell ref="Q3:R4"/>
    <mergeCell ref="E4:F4"/>
    <mergeCell ref="H4:I4"/>
    <mergeCell ref="A51:C51"/>
    <mergeCell ref="Q53:R53"/>
    <mergeCell ref="K4:L4"/>
    <mergeCell ref="N4:O4"/>
    <mergeCell ref="A42:R42"/>
    <mergeCell ref="A43:R43"/>
  </mergeCells>
  <phoneticPr fontId="3" type="noConversion"/>
  <pageMargins left="0.15748031496062992" right="0.15748031496062992" top="0.78740157480314965" bottom="0.39370078740157483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I33" sqref="I33"/>
    </sheetView>
  </sheetViews>
  <sheetFormatPr defaultRowHeight="12.75"/>
  <cols>
    <col min="1" max="1" width="4.42578125" bestFit="1" customWidth="1"/>
    <col min="2" max="2" width="32.140625" bestFit="1" customWidth="1"/>
    <col min="3" max="3" width="9.140625" customWidth="1"/>
    <col min="4" max="4" width="8.5703125" customWidth="1"/>
    <col min="5" max="5" width="12" bestFit="1" customWidth="1"/>
    <col min="6" max="6" width="7.7109375" customWidth="1"/>
    <col min="7" max="7" width="11.140625" customWidth="1"/>
    <col min="8" max="8" width="12" customWidth="1"/>
    <col min="9" max="9" width="10.140625" customWidth="1"/>
    <col min="10" max="10" width="8" customWidth="1"/>
    <col min="11" max="11" width="10.42578125" customWidth="1"/>
    <col min="12" max="12" width="12" bestFit="1" customWidth="1"/>
  </cols>
  <sheetData>
    <row r="1" spans="1:12" ht="18">
      <c r="A1" s="266" t="s">
        <v>595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8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18">
      <c r="A3" s="267" t="s">
        <v>313</v>
      </c>
      <c r="B3" s="267"/>
      <c r="C3" s="267" t="s">
        <v>314</v>
      </c>
      <c r="D3" s="267"/>
      <c r="E3" s="267"/>
      <c r="F3" s="267"/>
      <c r="G3" s="267"/>
      <c r="H3" s="267"/>
      <c r="I3" s="267"/>
      <c r="J3" s="267"/>
      <c r="K3" s="267"/>
      <c r="L3" s="31">
        <v>2019</v>
      </c>
    </row>
    <row r="4" spans="1:12" ht="18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31" t="s">
        <v>341</v>
      </c>
    </row>
    <row r="5" spans="1:12" ht="13.5">
      <c r="A5" s="32" t="s">
        <v>315</v>
      </c>
      <c r="B5" s="32"/>
      <c r="C5" s="115" t="s">
        <v>165</v>
      </c>
      <c r="D5" s="115" t="s">
        <v>166</v>
      </c>
      <c r="E5" s="115" t="s">
        <v>167</v>
      </c>
      <c r="F5" s="115" t="s">
        <v>168</v>
      </c>
      <c r="G5" s="115" t="s">
        <v>169</v>
      </c>
      <c r="H5" s="115" t="s">
        <v>170</v>
      </c>
      <c r="I5" s="115" t="s">
        <v>171</v>
      </c>
      <c r="J5" s="115" t="s">
        <v>172</v>
      </c>
      <c r="K5" s="115" t="s">
        <v>173</v>
      </c>
      <c r="L5" s="268" t="s">
        <v>174</v>
      </c>
    </row>
    <row r="6" spans="1:12" ht="38.25">
      <c r="A6" s="33"/>
      <c r="B6" s="34" t="s">
        <v>175</v>
      </c>
      <c r="C6" s="116" t="s">
        <v>176</v>
      </c>
      <c r="D6" s="116" t="s">
        <v>316</v>
      </c>
      <c r="E6" s="116" t="s">
        <v>317</v>
      </c>
      <c r="F6" s="116" t="s">
        <v>318</v>
      </c>
      <c r="G6" s="116" t="s">
        <v>319</v>
      </c>
      <c r="H6" s="116" t="s">
        <v>320</v>
      </c>
      <c r="I6" s="116" t="s">
        <v>321</v>
      </c>
      <c r="J6" s="116" t="s">
        <v>322</v>
      </c>
      <c r="K6" s="116" t="s">
        <v>323</v>
      </c>
      <c r="L6" s="268"/>
    </row>
    <row r="7" spans="1:12" ht="13.5">
      <c r="A7" s="32" t="s">
        <v>165</v>
      </c>
      <c r="B7" s="35" t="s">
        <v>324</v>
      </c>
      <c r="C7" s="117">
        <f>'2018-Öz. İd'!I17+'2018-Öz. İd'!J17</f>
        <v>14707000</v>
      </c>
      <c r="D7" s="117">
        <f>'2018-Öz. İd'!I26+'2018-Öz. İd'!J26</f>
        <v>2069000</v>
      </c>
      <c r="E7" s="117">
        <f>'2018-Öz. İd'!I38+'2018-Öz. İd'!J38</f>
        <v>36425300</v>
      </c>
      <c r="F7" s="117">
        <f>'2018-Öz. İd'!I43+'2018-Öz. İd'!J43</f>
        <v>200000</v>
      </c>
      <c r="G7" s="117">
        <f>'2018-Öz. İd'!I51+'2018-Öz. İd'!J51</f>
        <v>1833500</v>
      </c>
      <c r="H7" s="117">
        <f>'2018-Öz. İd'!I61+'2018-Öz. İd'!J61</f>
        <v>20553500</v>
      </c>
      <c r="I7" s="117">
        <f>'2018-Öz. İd'!I66+'2018-Öz. İd'!J66</f>
        <v>4210511</v>
      </c>
      <c r="J7" s="117">
        <f>'2018-Öz. İd'!I70+'2018-Öz. İd'!J70</f>
        <v>150000</v>
      </c>
      <c r="K7" s="117">
        <f>'2018-Öz. İd'!I75+'2018-Öz. İd'!J75</f>
        <v>10123968</v>
      </c>
      <c r="L7" s="118">
        <f>SUM(C7:K7)</f>
        <v>90272779</v>
      </c>
    </row>
    <row r="8" spans="1:12" ht="13.5">
      <c r="A8" s="32" t="s">
        <v>166</v>
      </c>
      <c r="B8" s="35" t="s">
        <v>325</v>
      </c>
      <c r="C8" s="117"/>
      <c r="D8" s="117"/>
      <c r="E8" s="117"/>
      <c r="F8" s="117"/>
      <c r="G8" s="117"/>
      <c r="H8" s="117">
        <f>'2018-Dğr.Kur.'!D82</f>
        <v>592471</v>
      </c>
      <c r="I8" s="117"/>
      <c r="J8" s="117"/>
      <c r="K8" s="117"/>
      <c r="L8" s="118">
        <f t="shared" ref="L8:L15" si="0">SUM(C8:K8)</f>
        <v>592471</v>
      </c>
    </row>
    <row r="9" spans="1:12" ht="13.5">
      <c r="A9" s="32" t="s">
        <v>167</v>
      </c>
      <c r="B9" s="35" t="s">
        <v>476</v>
      </c>
      <c r="C9" s="117"/>
      <c r="D9" s="117"/>
      <c r="E9" s="117"/>
      <c r="F9" s="117"/>
      <c r="G9" s="117"/>
      <c r="H9" s="117"/>
      <c r="I9" s="117"/>
      <c r="J9" s="117"/>
      <c r="K9" s="117"/>
      <c r="L9" s="118">
        <f t="shared" si="0"/>
        <v>0</v>
      </c>
    </row>
    <row r="10" spans="1:12" ht="13.5">
      <c r="A10" s="32" t="s">
        <v>168</v>
      </c>
      <c r="B10" s="36" t="s">
        <v>326</v>
      </c>
      <c r="C10" s="117"/>
      <c r="D10" s="117"/>
      <c r="E10" s="117">
        <f>'2018-Dğr.Kur.'!C84</f>
        <v>21000</v>
      </c>
      <c r="F10" s="117"/>
      <c r="G10" s="117"/>
      <c r="H10" s="117">
        <f>'2018-Dğr.Kur.'!D84</f>
        <v>409000</v>
      </c>
      <c r="I10" s="117"/>
      <c r="J10" s="117"/>
      <c r="K10" s="117"/>
      <c r="L10" s="118">
        <f t="shared" si="0"/>
        <v>430000</v>
      </c>
    </row>
    <row r="11" spans="1:12" ht="13.5">
      <c r="A11" s="32" t="s">
        <v>170</v>
      </c>
      <c r="B11" s="36" t="s">
        <v>474</v>
      </c>
      <c r="C11" s="117"/>
      <c r="D11" s="117"/>
      <c r="E11" s="117">
        <f>'2018-Dğr.Kur.'!C85</f>
        <v>27000</v>
      </c>
      <c r="F11" s="117"/>
      <c r="G11" s="117"/>
      <c r="H11" s="117"/>
      <c r="I11" s="117"/>
      <c r="J11" s="117"/>
      <c r="K11" s="117"/>
      <c r="L11" s="118">
        <f t="shared" si="0"/>
        <v>27000</v>
      </c>
    </row>
    <row r="12" spans="1:12" ht="13.5">
      <c r="A12" s="32" t="s">
        <v>171</v>
      </c>
      <c r="B12" s="36" t="s">
        <v>327</v>
      </c>
      <c r="C12" s="117"/>
      <c r="D12" s="117"/>
      <c r="E12" s="117"/>
      <c r="F12" s="117"/>
      <c r="G12" s="117"/>
      <c r="H12" s="117">
        <f>'2018-Dğr.Kur.'!D86</f>
        <v>0</v>
      </c>
      <c r="I12" s="117"/>
      <c r="J12" s="117"/>
      <c r="K12" s="117"/>
      <c r="L12" s="118">
        <f t="shared" si="0"/>
        <v>0</v>
      </c>
    </row>
    <row r="13" spans="1:12" ht="13.5">
      <c r="A13" s="32" t="s">
        <v>172</v>
      </c>
      <c r="B13" s="36" t="s">
        <v>328</v>
      </c>
      <c r="C13" s="117"/>
      <c r="D13" s="117"/>
      <c r="E13" s="117">
        <f>'2018-Dğr.Kur.'!C87</f>
        <v>220000</v>
      </c>
      <c r="F13" s="117"/>
      <c r="G13" s="117"/>
      <c r="H13" s="117">
        <f>'2018-Dğr.Kur.'!D87</f>
        <v>380000</v>
      </c>
      <c r="I13" s="117"/>
      <c r="J13" s="117"/>
      <c r="K13" s="117"/>
      <c r="L13" s="118">
        <f t="shared" si="0"/>
        <v>600000</v>
      </c>
    </row>
    <row r="14" spans="1:12" ht="13.5">
      <c r="A14" s="32" t="s">
        <v>173</v>
      </c>
      <c r="B14" s="36" t="s">
        <v>329</v>
      </c>
      <c r="C14" s="117"/>
      <c r="D14" s="117"/>
      <c r="E14" s="117">
        <f>'2018-Dğr.Kur.'!C88</f>
        <v>0</v>
      </c>
      <c r="F14" s="117"/>
      <c r="G14" s="117"/>
      <c r="H14" s="117">
        <f>'2018-Dğr.Kur.'!D88</f>
        <v>12000000</v>
      </c>
      <c r="I14" s="117"/>
      <c r="J14" s="117"/>
      <c r="K14" s="117"/>
      <c r="L14" s="118">
        <f t="shared" si="0"/>
        <v>12000000</v>
      </c>
    </row>
    <row r="15" spans="1:12" ht="13.5">
      <c r="A15" s="32" t="s">
        <v>330</v>
      </c>
      <c r="B15" s="36" t="s">
        <v>331</v>
      </c>
      <c r="C15" s="117"/>
      <c r="D15" s="117"/>
      <c r="E15" s="117">
        <f>'2018-Dğr.Kur.'!C89</f>
        <v>77750</v>
      </c>
      <c r="F15" s="117"/>
      <c r="G15" s="117"/>
      <c r="H15" s="117"/>
      <c r="I15" s="117"/>
      <c r="J15" s="117"/>
      <c r="K15" s="117"/>
      <c r="L15" s="118">
        <f t="shared" si="0"/>
        <v>77750</v>
      </c>
    </row>
    <row r="16" spans="1:12" ht="13.5">
      <c r="A16" s="263" t="s">
        <v>174</v>
      </c>
      <c r="B16" s="264"/>
      <c r="C16" s="118">
        <f>SUM(C7:C15)</f>
        <v>14707000</v>
      </c>
      <c r="D16" s="118">
        <f t="shared" ref="D16:K16" si="1">SUM(D7:D15)</f>
        <v>2069000</v>
      </c>
      <c r="E16" s="118">
        <f t="shared" si="1"/>
        <v>36771050</v>
      </c>
      <c r="F16" s="118">
        <f t="shared" si="1"/>
        <v>200000</v>
      </c>
      <c r="G16" s="118">
        <f t="shared" si="1"/>
        <v>1833500</v>
      </c>
      <c r="H16" s="118">
        <f t="shared" si="1"/>
        <v>33934971</v>
      </c>
      <c r="I16" s="118">
        <f t="shared" si="1"/>
        <v>4210511</v>
      </c>
      <c r="J16" s="118">
        <f t="shared" si="1"/>
        <v>150000</v>
      </c>
      <c r="K16" s="118">
        <f t="shared" si="1"/>
        <v>10123968</v>
      </c>
      <c r="L16" s="118">
        <f>SUM(C16:K16)</f>
        <v>104000000</v>
      </c>
    </row>
    <row r="17" spans="1:12">
      <c r="A17" s="37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>
      <c r="K18" s="265" t="s">
        <v>332</v>
      </c>
      <c r="L18" s="265"/>
    </row>
  </sheetData>
  <mergeCells count="6">
    <mergeCell ref="A16:B16"/>
    <mergeCell ref="K18:L18"/>
    <mergeCell ref="A1:L1"/>
    <mergeCell ref="A3:B3"/>
    <mergeCell ref="C3:K3"/>
    <mergeCell ref="L5:L6"/>
  </mergeCells>
  <phoneticPr fontId="3" type="noConversion"/>
  <pageMargins left="0.55118110236220474" right="0.35433070866141736" top="1.181102362204724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zoomScale="110" zoomScaleNormal="110" workbookViewId="0">
      <selection activeCell="G31" sqref="G31"/>
    </sheetView>
  </sheetViews>
  <sheetFormatPr defaultRowHeight="12.75"/>
  <cols>
    <col min="1" max="1" width="10" style="139" customWidth="1"/>
    <col min="2" max="2" width="41" style="134" customWidth="1"/>
    <col min="3" max="3" width="13" style="134" customWidth="1"/>
    <col min="4" max="4" width="12.85546875" style="134" customWidth="1"/>
    <col min="5" max="5" width="13.7109375" style="178" customWidth="1"/>
    <col min="6" max="6" width="13.140625" style="122" customWidth="1"/>
    <col min="7" max="7" width="12.85546875" style="1" bestFit="1" customWidth="1"/>
    <col min="8" max="8" width="17.7109375" style="134" customWidth="1"/>
    <col min="9" max="9" width="17.140625" style="183" customWidth="1"/>
    <col min="10" max="10" width="17.42578125" style="134" customWidth="1"/>
    <col min="11" max="11" width="21.140625" style="134" customWidth="1"/>
    <col min="12" max="12" width="16" style="134" customWidth="1"/>
    <col min="13" max="13" width="12.42578125" style="1" customWidth="1"/>
    <col min="14" max="16384" width="9.140625" style="1"/>
  </cols>
  <sheetData>
    <row r="1" spans="1:12" ht="18.75">
      <c r="A1" s="242" t="s">
        <v>598</v>
      </c>
      <c r="B1" s="242"/>
      <c r="C1" s="242"/>
      <c r="D1" s="242"/>
    </row>
    <row r="2" spans="1:12" ht="14.25" customHeight="1">
      <c r="A2" s="228"/>
      <c r="B2" s="228"/>
      <c r="C2" s="233"/>
      <c r="D2" s="233"/>
    </row>
    <row r="3" spans="1:12" ht="18.75">
      <c r="A3" s="129"/>
      <c r="B3" s="129"/>
      <c r="C3" s="233">
        <v>2018</v>
      </c>
      <c r="D3" s="233">
        <v>2019</v>
      </c>
      <c r="E3" s="179">
        <v>2020</v>
      </c>
      <c r="F3" s="223">
        <v>2021</v>
      </c>
    </row>
    <row r="4" spans="1:12">
      <c r="A4" s="241" t="s">
        <v>153</v>
      </c>
      <c r="B4" s="241"/>
      <c r="C4" s="124">
        <f t="shared" ref="C4:F4" si="0">C5+C11+C13</f>
        <v>300000</v>
      </c>
      <c r="D4" s="124">
        <f t="shared" si="0"/>
        <v>460500</v>
      </c>
      <c r="E4" s="124">
        <f t="shared" si="0"/>
        <v>511000</v>
      </c>
      <c r="F4" s="124">
        <f t="shared" si="0"/>
        <v>561500</v>
      </c>
    </row>
    <row r="5" spans="1:12">
      <c r="A5" s="129" t="s">
        <v>89</v>
      </c>
      <c r="B5" s="180" t="s">
        <v>453</v>
      </c>
      <c r="C5" s="124">
        <f t="shared" ref="C5:F5" si="1">SUM(C6:C10)</f>
        <v>223000</v>
      </c>
      <c r="D5" s="124">
        <f t="shared" si="1"/>
        <v>382000</v>
      </c>
      <c r="E5" s="124">
        <f t="shared" si="1"/>
        <v>428000</v>
      </c>
      <c r="F5" s="124">
        <f t="shared" si="1"/>
        <v>474000</v>
      </c>
    </row>
    <row r="6" spans="1:12">
      <c r="A6" s="132" t="s">
        <v>17</v>
      </c>
      <c r="B6" s="181" t="s">
        <v>90</v>
      </c>
      <c r="C6" s="122">
        <v>8000</v>
      </c>
      <c r="D6" s="122">
        <v>10000</v>
      </c>
      <c r="E6" s="127">
        <v>12000</v>
      </c>
      <c r="F6" s="122">
        <v>14000</v>
      </c>
    </row>
    <row r="7" spans="1:12">
      <c r="A7" s="135" t="s">
        <v>15</v>
      </c>
      <c r="B7" s="182" t="s">
        <v>91</v>
      </c>
      <c r="C7" s="122">
        <v>10000</v>
      </c>
      <c r="D7" s="122">
        <v>12000</v>
      </c>
      <c r="E7" s="127">
        <v>14000</v>
      </c>
      <c r="F7" s="122">
        <v>16000</v>
      </c>
    </row>
    <row r="8" spans="1:12">
      <c r="A8" s="135" t="s">
        <v>138</v>
      </c>
      <c r="B8" s="182" t="s">
        <v>440</v>
      </c>
      <c r="C8" s="122">
        <v>8000</v>
      </c>
      <c r="D8" s="122">
        <v>10000</v>
      </c>
      <c r="E8" s="127">
        <v>12000</v>
      </c>
      <c r="F8" s="122">
        <v>14000</v>
      </c>
    </row>
    <row r="9" spans="1:12">
      <c r="A9" s="135" t="s">
        <v>62</v>
      </c>
      <c r="B9" s="182" t="s">
        <v>93</v>
      </c>
      <c r="C9" s="122">
        <v>125000</v>
      </c>
      <c r="D9" s="122">
        <v>250000</v>
      </c>
      <c r="E9" s="127">
        <v>270000</v>
      </c>
      <c r="F9" s="122">
        <v>290000</v>
      </c>
    </row>
    <row r="10" spans="1:12" ht="15.75">
      <c r="A10" s="135" t="s">
        <v>63</v>
      </c>
      <c r="B10" s="182" t="s">
        <v>107</v>
      </c>
      <c r="C10" s="122">
        <v>72000</v>
      </c>
      <c r="D10" s="122">
        <v>100000</v>
      </c>
      <c r="E10" s="127">
        <v>120000</v>
      </c>
      <c r="F10" s="122">
        <v>140000</v>
      </c>
      <c r="H10" s="199"/>
      <c r="I10" s="200" t="s">
        <v>531</v>
      </c>
      <c r="J10" s="200" t="s">
        <v>532</v>
      </c>
      <c r="K10" s="200" t="s">
        <v>533</v>
      </c>
      <c r="L10" s="183"/>
    </row>
    <row r="11" spans="1:12">
      <c r="A11" s="129" t="s">
        <v>85</v>
      </c>
      <c r="B11" s="183" t="s">
        <v>439</v>
      </c>
      <c r="C11" s="123">
        <f t="shared" ref="C11:F11" si="2">C12</f>
        <v>65000</v>
      </c>
      <c r="D11" s="123">
        <f t="shared" si="2"/>
        <v>66000</v>
      </c>
      <c r="E11" s="123">
        <f t="shared" si="2"/>
        <v>68000</v>
      </c>
      <c r="F11" s="123">
        <f t="shared" si="2"/>
        <v>70000</v>
      </c>
      <c r="H11" s="129"/>
      <c r="I11" s="192"/>
      <c r="J11" s="192"/>
      <c r="K11" s="201"/>
      <c r="L11" s="203"/>
    </row>
    <row r="12" spans="1:12">
      <c r="A12" s="135" t="s">
        <v>105</v>
      </c>
      <c r="B12" s="134" t="s">
        <v>95</v>
      </c>
      <c r="C12" s="127">
        <v>65000</v>
      </c>
      <c r="D12" s="127">
        <v>66000</v>
      </c>
      <c r="E12" s="127">
        <v>68000</v>
      </c>
      <c r="F12" s="122">
        <v>70000</v>
      </c>
      <c r="H12" s="129" t="s">
        <v>390</v>
      </c>
      <c r="I12" s="122">
        <f>D31+D32+D33+D34+D72+D73</f>
        <v>7485000</v>
      </c>
      <c r="J12" s="122">
        <f>Acıgöl!J8+Avanos!J8+D.Kuyu!J8+Gülşhr!J8+H.Bektş!J8+Kozklı!J8+Ürgüp!J8</f>
        <v>972000</v>
      </c>
      <c r="L12" s="203">
        <f t="shared" ref="L12:L16" si="3">I12+J12+K12</f>
        <v>8457000</v>
      </c>
    </row>
    <row r="13" spans="1:12">
      <c r="A13" s="129" t="s">
        <v>455</v>
      </c>
      <c r="B13" s="180" t="s">
        <v>456</v>
      </c>
      <c r="C13" s="123">
        <f t="shared" ref="C13:F13" si="4">SUM(C14:C15)</f>
        <v>12000</v>
      </c>
      <c r="D13" s="123">
        <f t="shared" si="4"/>
        <v>12500</v>
      </c>
      <c r="E13" s="123">
        <f t="shared" si="4"/>
        <v>15000</v>
      </c>
      <c r="F13" s="123">
        <f t="shared" si="4"/>
        <v>17500</v>
      </c>
      <c r="H13" s="129" t="s">
        <v>391</v>
      </c>
      <c r="I13" s="122">
        <f>D35+D36+D37</f>
        <v>1320000</v>
      </c>
      <c r="J13" s="122"/>
      <c r="L13" s="203">
        <f t="shared" si="3"/>
        <v>1320000</v>
      </c>
    </row>
    <row r="14" spans="1:12">
      <c r="A14" s="135" t="s">
        <v>430</v>
      </c>
      <c r="B14" s="134" t="s">
        <v>431</v>
      </c>
      <c r="C14" s="127">
        <v>12000</v>
      </c>
      <c r="D14" s="127">
        <v>12500</v>
      </c>
      <c r="E14" s="127">
        <v>15000</v>
      </c>
      <c r="F14" s="122">
        <v>17500</v>
      </c>
      <c r="H14" s="129" t="s">
        <v>392</v>
      </c>
      <c r="I14" s="122">
        <f>D38+D39+D40+D41+D42+D43+D44+D45+D46</f>
        <v>4450000</v>
      </c>
      <c r="J14" s="122"/>
      <c r="L14" s="203">
        <f t="shared" si="3"/>
        <v>4450000</v>
      </c>
    </row>
    <row r="15" spans="1:12">
      <c r="A15" s="135" t="s">
        <v>457</v>
      </c>
      <c r="B15" s="182" t="s">
        <v>458</v>
      </c>
      <c r="C15" s="127"/>
      <c r="D15" s="127"/>
      <c r="H15" s="129" t="s">
        <v>433</v>
      </c>
      <c r="I15" s="122">
        <f>D47</f>
        <v>60000</v>
      </c>
      <c r="L15" s="203">
        <f t="shared" si="3"/>
        <v>60000</v>
      </c>
    </row>
    <row r="16" spans="1:12">
      <c r="A16" s="135"/>
      <c r="B16" s="182"/>
      <c r="C16" s="122"/>
      <c r="D16" s="122"/>
      <c r="H16" s="129" t="s">
        <v>393</v>
      </c>
      <c r="I16" s="122">
        <f>D74</f>
        <v>420000</v>
      </c>
      <c r="L16" s="203">
        <f t="shared" si="3"/>
        <v>420000</v>
      </c>
    </row>
    <row r="17" spans="1:12">
      <c r="A17" s="241" t="s">
        <v>151</v>
      </c>
      <c r="B17" s="241"/>
      <c r="C17" s="124">
        <f t="shared" ref="C17:F17" si="5">C18+C20</f>
        <v>10940278</v>
      </c>
      <c r="D17" s="124">
        <f t="shared" si="5"/>
        <v>13562479</v>
      </c>
      <c r="E17" s="124">
        <f t="shared" si="5"/>
        <v>14463950</v>
      </c>
      <c r="F17" s="124">
        <f t="shared" si="5"/>
        <v>15300900</v>
      </c>
      <c r="H17" s="140" t="s">
        <v>165</v>
      </c>
      <c r="I17" s="177">
        <f>SUM(I12:I16)</f>
        <v>13735000</v>
      </c>
      <c r="J17" s="177">
        <f>SUM(J12:J16)</f>
        <v>972000</v>
      </c>
      <c r="K17" s="177">
        <f>SUM(K12:K16)</f>
        <v>0</v>
      </c>
      <c r="L17" s="203">
        <f>I17+J17+K17</f>
        <v>14707000</v>
      </c>
    </row>
    <row r="18" spans="1:12">
      <c r="A18" s="129" t="s">
        <v>86</v>
      </c>
      <c r="B18" s="183" t="s">
        <v>432</v>
      </c>
      <c r="C18" s="124">
        <f t="shared" ref="C18:F18" si="6">SUM(C19:C19)</f>
        <v>7863177</v>
      </c>
      <c r="D18" s="124">
        <f t="shared" si="6"/>
        <v>10123968</v>
      </c>
      <c r="E18" s="124">
        <f t="shared" si="6"/>
        <v>10927450</v>
      </c>
      <c r="F18" s="124">
        <f t="shared" si="6"/>
        <v>11657900</v>
      </c>
      <c r="H18" s="129"/>
      <c r="I18" s="134"/>
      <c r="L18" s="183"/>
    </row>
    <row r="19" spans="1:12">
      <c r="A19" s="135" t="s">
        <v>87</v>
      </c>
      <c r="B19" s="134" t="s">
        <v>1</v>
      </c>
      <c r="C19" s="127">
        <v>7863177</v>
      </c>
      <c r="D19" s="127">
        <v>10123968</v>
      </c>
      <c r="E19" s="127">
        <v>10927450</v>
      </c>
      <c r="F19" s="122">
        <v>11657900</v>
      </c>
      <c r="H19" s="129"/>
      <c r="I19" s="134"/>
      <c r="L19" s="183"/>
    </row>
    <row r="20" spans="1:12">
      <c r="A20" s="129" t="s">
        <v>85</v>
      </c>
      <c r="B20" s="183" t="s">
        <v>439</v>
      </c>
      <c r="C20" s="124">
        <f>SUM(C21:C28)</f>
        <v>3077101</v>
      </c>
      <c r="D20" s="124">
        <f>SUM(D21:D28)</f>
        <v>3438511</v>
      </c>
      <c r="E20" s="124">
        <f>SUM(E21:E28)</f>
        <v>3536500</v>
      </c>
      <c r="F20" s="124">
        <f>SUM(F21:F28)</f>
        <v>3643000</v>
      </c>
      <c r="H20" s="129"/>
      <c r="I20" s="134"/>
      <c r="L20" s="183"/>
    </row>
    <row r="21" spans="1:12">
      <c r="A21" s="135" t="s">
        <v>487</v>
      </c>
      <c r="B21" s="134" t="s">
        <v>488</v>
      </c>
      <c r="C21" s="127">
        <v>100000</v>
      </c>
      <c r="D21" s="127">
        <v>100000</v>
      </c>
      <c r="E21" s="127">
        <v>120000</v>
      </c>
      <c r="F21" s="122">
        <v>140000</v>
      </c>
      <c r="H21" s="129" t="s">
        <v>394</v>
      </c>
      <c r="I21" s="122">
        <f>D48+D49</f>
        <v>1000000</v>
      </c>
      <c r="J21" s="122">
        <f>Acıgöl!J14+Avanos!J14+D.Kuyu!J13+Gülşhr!J13+H.Bektş!J13+Kozklı!J14+Ürgüp!J12</f>
        <v>144000</v>
      </c>
      <c r="L21" s="203">
        <f t="shared" ref="L21:L25" si="7">SUM(I21:K21)</f>
        <v>1144000</v>
      </c>
    </row>
    <row r="22" spans="1:12">
      <c r="A22" s="135" t="s">
        <v>297</v>
      </c>
      <c r="B22" s="134" t="s">
        <v>298</v>
      </c>
      <c r="C22" s="127">
        <v>125000</v>
      </c>
      <c r="D22" s="127">
        <v>200000</v>
      </c>
      <c r="E22" s="127">
        <v>220000</v>
      </c>
      <c r="F22" s="122">
        <v>240000</v>
      </c>
      <c r="H22" s="129" t="s">
        <v>395</v>
      </c>
      <c r="I22" s="122">
        <f>D50</f>
        <v>65000</v>
      </c>
      <c r="J22" s="122"/>
      <c r="L22" s="203">
        <f t="shared" si="7"/>
        <v>65000</v>
      </c>
    </row>
    <row r="23" spans="1:12">
      <c r="A23" s="135" t="s">
        <v>265</v>
      </c>
      <c r="B23" s="134" t="s">
        <v>442</v>
      </c>
      <c r="C23" s="127">
        <v>25000</v>
      </c>
      <c r="D23" s="127">
        <v>5000</v>
      </c>
      <c r="E23" s="127">
        <v>5500</v>
      </c>
      <c r="F23" s="122">
        <v>6000</v>
      </c>
      <c r="H23" s="129" t="s">
        <v>396</v>
      </c>
      <c r="I23" s="122">
        <f>D51+D52</f>
        <v>725000</v>
      </c>
      <c r="J23" s="122"/>
      <c r="L23" s="203">
        <f t="shared" si="7"/>
        <v>725000</v>
      </c>
    </row>
    <row r="24" spans="1:12">
      <c r="A24" s="135" t="s">
        <v>482</v>
      </c>
      <c r="B24" s="134" t="s">
        <v>483</v>
      </c>
      <c r="C24" s="127">
        <v>25000</v>
      </c>
      <c r="D24" s="127">
        <v>5000</v>
      </c>
      <c r="E24" s="127">
        <v>5500</v>
      </c>
      <c r="F24" s="122">
        <v>6000</v>
      </c>
      <c r="H24" s="129" t="s">
        <v>397</v>
      </c>
      <c r="I24" s="122">
        <f>D53+D54</f>
        <v>120000</v>
      </c>
      <c r="J24" s="122"/>
      <c r="L24" s="203">
        <f t="shared" si="7"/>
        <v>120000</v>
      </c>
    </row>
    <row r="25" spans="1:12">
      <c r="A25" s="135" t="s">
        <v>157</v>
      </c>
      <c r="B25" s="134" t="s">
        <v>2</v>
      </c>
      <c r="C25" s="127">
        <v>1210000</v>
      </c>
      <c r="D25" s="127">
        <v>1350000</v>
      </c>
      <c r="E25" s="127">
        <v>1400000</v>
      </c>
      <c r="F25" s="122">
        <v>1450000</v>
      </c>
      <c r="H25" s="202" t="s">
        <v>425</v>
      </c>
      <c r="I25" s="122">
        <f>D75+D76</f>
        <v>15000</v>
      </c>
      <c r="J25" s="122"/>
      <c r="L25" s="203">
        <f t="shared" si="7"/>
        <v>15000</v>
      </c>
    </row>
    <row r="26" spans="1:12">
      <c r="A26" s="135" t="s">
        <v>494</v>
      </c>
      <c r="B26" s="134" t="s">
        <v>158</v>
      </c>
      <c r="C26" s="127">
        <v>1045131</v>
      </c>
      <c r="D26" s="127">
        <v>1175404</v>
      </c>
      <c r="E26" s="127">
        <v>1180000</v>
      </c>
      <c r="F26" s="122">
        <v>1190000</v>
      </c>
      <c r="H26" s="140" t="s">
        <v>166</v>
      </c>
      <c r="I26" s="177">
        <f>SUM(I21:I25)</f>
        <v>1925000</v>
      </c>
      <c r="J26" s="177">
        <f>SUM(J21:J25)</f>
        <v>144000</v>
      </c>
      <c r="K26" s="177">
        <f>SUM(K21:K25)</f>
        <v>0</v>
      </c>
      <c r="L26" s="203">
        <f>SUM(I26:K26)</f>
        <v>2069000</v>
      </c>
    </row>
    <row r="27" spans="1:12">
      <c r="A27" s="135" t="s">
        <v>195</v>
      </c>
      <c r="B27" s="134" t="s">
        <v>196</v>
      </c>
      <c r="C27" s="127">
        <v>531970</v>
      </c>
      <c r="D27" s="127">
        <v>598107</v>
      </c>
      <c r="E27" s="127">
        <v>600000</v>
      </c>
      <c r="F27" s="122">
        <v>605000</v>
      </c>
      <c r="H27" s="177"/>
      <c r="I27" s="1"/>
      <c r="J27" s="1"/>
      <c r="K27" s="1"/>
      <c r="L27" s="177"/>
    </row>
    <row r="28" spans="1:12">
      <c r="A28" s="135" t="s">
        <v>493</v>
      </c>
      <c r="B28" s="134" t="s">
        <v>484</v>
      </c>
      <c r="C28" s="127">
        <v>15000</v>
      </c>
      <c r="D28" s="127">
        <v>5000</v>
      </c>
      <c r="E28" s="127">
        <v>5500</v>
      </c>
      <c r="F28" s="122">
        <v>6000</v>
      </c>
      <c r="H28" s="1"/>
      <c r="I28" s="1"/>
      <c r="J28" s="1"/>
      <c r="K28" s="1"/>
      <c r="L28" s="1"/>
    </row>
    <row r="29" spans="1:12">
      <c r="A29" s="241" t="s">
        <v>441</v>
      </c>
      <c r="B29" s="241"/>
      <c r="C29" s="124">
        <f>C30+C58+C63</f>
        <v>14965000</v>
      </c>
      <c r="D29" s="124">
        <f>D30+D58+D63</f>
        <v>22385000</v>
      </c>
      <c r="E29" s="124">
        <f>E30+E58+E63</f>
        <v>23570000</v>
      </c>
      <c r="F29" s="124">
        <f>F30+F58+F63</f>
        <v>24755000</v>
      </c>
      <c r="H29" s="1"/>
      <c r="I29" s="1"/>
      <c r="J29" s="1"/>
      <c r="K29" s="1"/>
      <c r="L29" s="1"/>
    </row>
    <row r="30" spans="1:12">
      <c r="A30" s="129" t="s">
        <v>179</v>
      </c>
      <c r="B30" s="227" t="s">
        <v>114</v>
      </c>
      <c r="C30" s="124">
        <f>SUM(C31:C57)</f>
        <v>11250000</v>
      </c>
      <c r="D30" s="124">
        <f>SUM(D31:D57)</f>
        <v>15450000</v>
      </c>
      <c r="E30" s="124">
        <f>SUM(E31:E57)</f>
        <v>16084000</v>
      </c>
      <c r="F30" s="124">
        <f>SUM(F31:F57)</f>
        <v>16718000</v>
      </c>
      <c r="H30" s="129" t="s">
        <v>398</v>
      </c>
      <c r="I30" s="122">
        <f>D84+D85+D86+D87+D88+D93+D94+D95+D96+D97+D98+D99+D100+D101+D102+D103+D104+D105+D106+D107+D146+D184+D185+D186+D187</f>
        <v>11165500</v>
      </c>
      <c r="J30" s="122">
        <f>Acıgöl!J19+Avanos!J19+D.Kuyu!J19+Gülşhr!J18+H.Bektş!J18+Kozklı!J19+Ürgüp!J17</f>
        <v>236050</v>
      </c>
      <c r="K30" s="122">
        <f>'2018-Dğr.Kur.'!K81</f>
        <v>154250</v>
      </c>
      <c r="L30" s="203">
        <f t="shared" ref="L30:L37" si="8">SUM(I30:K30)</f>
        <v>11555800</v>
      </c>
    </row>
    <row r="31" spans="1:12">
      <c r="A31" s="135" t="s">
        <v>203</v>
      </c>
      <c r="B31" s="134" t="s">
        <v>7</v>
      </c>
      <c r="C31" s="127">
        <v>2250000</v>
      </c>
      <c r="D31" s="127">
        <v>1300000</v>
      </c>
      <c r="E31" s="127">
        <v>1350000</v>
      </c>
      <c r="F31" s="122">
        <v>1400000</v>
      </c>
      <c r="H31" s="129" t="s">
        <v>13</v>
      </c>
      <c r="I31" s="122">
        <f>D6+D7+D59+D60+D61+D62</f>
        <v>517000</v>
      </c>
      <c r="J31" s="122">
        <f>Acıgöl!J20+Avanos!J20+D.Kuyu!J20+Gülşhr!J19+H.Bektş!J19+Kozklı!J20+Ürgüp!J18</f>
        <v>8000</v>
      </c>
      <c r="K31" s="122"/>
      <c r="L31" s="203">
        <f t="shared" si="8"/>
        <v>525000</v>
      </c>
    </row>
    <row r="32" spans="1:12">
      <c r="A32" s="135" t="s">
        <v>565</v>
      </c>
      <c r="B32" s="134" t="s">
        <v>566</v>
      </c>
      <c r="C32" s="127"/>
      <c r="D32" s="127">
        <v>1500000</v>
      </c>
      <c r="E32" s="127">
        <v>1550000</v>
      </c>
      <c r="F32" s="122">
        <v>1600000</v>
      </c>
      <c r="H32" s="129" t="s">
        <v>399</v>
      </c>
      <c r="I32" s="122">
        <f>D8+D64+D79+D80+D108+D109+D110+D150+D161+D173+D177+D188+D189+D190+D191+D192+D193+D207</f>
        <v>1354000</v>
      </c>
      <c r="L32" s="203">
        <f t="shared" si="8"/>
        <v>1354000</v>
      </c>
    </row>
    <row r="33" spans="1:12">
      <c r="A33" s="135" t="s">
        <v>204</v>
      </c>
      <c r="B33" s="134" t="s">
        <v>8</v>
      </c>
      <c r="C33" s="127">
        <v>3250000</v>
      </c>
      <c r="D33" s="127">
        <v>4300000</v>
      </c>
      <c r="E33" s="127">
        <v>4350000</v>
      </c>
      <c r="F33" s="122">
        <v>4400000</v>
      </c>
      <c r="H33" s="129" t="s">
        <v>400</v>
      </c>
      <c r="I33" s="122">
        <f>D21+D55+D65+D66+D67+D111+D112+D113+D114+D115+D116+D117+D118+D119+D120+D121+D122+D123+D151+D152+D162+D178+D194+D195+D196+D197+D198+D199+D200+D208+D209+D210+D217</f>
        <v>9058500</v>
      </c>
      <c r="J33" s="122">
        <f>Acıgöl!J21+Avanos!J21+D.Kuyu!J21+Gülşhr!J20+H.Bektş!J20+Kozklı!J21+Ürgüp!J19</f>
        <v>68750</v>
      </c>
      <c r="K33" s="122">
        <f>'2018-Dğr.Kur.'!K82</f>
        <v>99500</v>
      </c>
      <c r="L33" s="203">
        <f t="shared" si="8"/>
        <v>9226750</v>
      </c>
    </row>
    <row r="34" spans="1:12">
      <c r="A34" s="135" t="s">
        <v>205</v>
      </c>
      <c r="B34" s="134" t="s">
        <v>11</v>
      </c>
      <c r="C34" s="127">
        <v>250000</v>
      </c>
      <c r="D34" s="127">
        <v>250000</v>
      </c>
      <c r="E34" s="127">
        <v>270000</v>
      </c>
      <c r="F34" s="122">
        <v>290000</v>
      </c>
      <c r="H34" s="129" t="s">
        <v>401</v>
      </c>
      <c r="I34" s="122">
        <f>D9+D10++D201+D202</f>
        <v>450000</v>
      </c>
      <c r="K34" s="122">
        <f>'2018-Dğr.Kur.'!K83</f>
        <v>50000</v>
      </c>
      <c r="L34" s="203">
        <f t="shared" si="8"/>
        <v>500000</v>
      </c>
    </row>
    <row r="35" spans="1:12">
      <c r="A35" s="135" t="s">
        <v>206</v>
      </c>
      <c r="B35" s="134" t="s">
        <v>244</v>
      </c>
      <c r="C35" s="127">
        <v>600000</v>
      </c>
      <c r="D35" s="127">
        <v>850000</v>
      </c>
      <c r="E35" s="127">
        <v>870000</v>
      </c>
      <c r="F35" s="122">
        <v>890000</v>
      </c>
      <c r="H35" s="129" t="s">
        <v>402</v>
      </c>
      <c r="I35" s="122">
        <f>D89+D90+D124+D125+D126+D127+D128+D129+D130+D131+D132+D133+D134+D203</f>
        <v>3047000</v>
      </c>
      <c r="J35" s="122">
        <f>Acıgöl!J22+Avanos!J22+D.Kuyu!J22+Gülşhr!J21+H.Bektş!J21+Kozklı!J22+Ürgüp!J20</f>
        <v>114000</v>
      </c>
      <c r="K35" s="122">
        <f>'2018-Dğr.Kur.'!K84</f>
        <v>42000</v>
      </c>
      <c r="L35" s="203">
        <f t="shared" si="8"/>
        <v>3203000</v>
      </c>
    </row>
    <row r="36" spans="1:12">
      <c r="A36" s="132" t="s">
        <v>207</v>
      </c>
      <c r="B36" s="131" t="s">
        <v>177</v>
      </c>
      <c r="C36" s="127">
        <v>275000</v>
      </c>
      <c r="D36" s="127">
        <v>420000</v>
      </c>
      <c r="E36" s="127">
        <v>440000</v>
      </c>
      <c r="F36" s="122">
        <v>460000</v>
      </c>
      <c r="H36" s="129" t="s">
        <v>403</v>
      </c>
      <c r="I36" s="122">
        <f>D91+D135+D136+D163</f>
        <v>10149000</v>
      </c>
      <c r="J36" s="122">
        <f>Acıgöl!J23+Avanos!J23+D.Kuyu!J23+Gülşhr!J22+H.Bektş!J22+Kozklı!J23+Ürgüp!J21</f>
        <v>57500</v>
      </c>
      <c r="K36" s="122">
        <f>'2018-Dğr.Kur.'!K85</f>
        <v>0</v>
      </c>
      <c r="L36" s="203">
        <f t="shared" si="8"/>
        <v>10206500</v>
      </c>
    </row>
    <row r="37" spans="1:12">
      <c r="A37" s="132" t="s">
        <v>310</v>
      </c>
      <c r="B37" s="185" t="s">
        <v>309</v>
      </c>
      <c r="C37" s="127">
        <v>150000</v>
      </c>
      <c r="D37" s="127">
        <v>50000</v>
      </c>
      <c r="E37" s="127">
        <v>52000</v>
      </c>
      <c r="F37" s="122">
        <v>54000</v>
      </c>
      <c r="H37" s="129" t="s">
        <v>561</v>
      </c>
      <c r="I37" s="122">
        <f>D137</f>
        <v>200000</v>
      </c>
      <c r="J37" s="122"/>
      <c r="K37" s="122"/>
      <c r="L37" s="203">
        <f t="shared" si="8"/>
        <v>200000</v>
      </c>
    </row>
    <row r="38" spans="1:12">
      <c r="A38" s="132" t="s">
        <v>428</v>
      </c>
      <c r="B38" s="185" t="s">
        <v>429</v>
      </c>
      <c r="C38" s="127">
        <v>1400000</v>
      </c>
      <c r="D38" s="127">
        <v>2000000</v>
      </c>
      <c r="E38" s="127">
        <v>2100000</v>
      </c>
      <c r="F38" s="122">
        <v>2200000</v>
      </c>
      <c r="H38" s="140" t="s">
        <v>167</v>
      </c>
      <c r="I38" s="177">
        <f>SUM(I30:I37)</f>
        <v>35941000</v>
      </c>
      <c r="J38" s="177">
        <f>SUM(J30:J37)</f>
        <v>484300</v>
      </c>
      <c r="K38" s="177">
        <f>SUM(K30:K37)</f>
        <v>345750</v>
      </c>
      <c r="L38" s="203">
        <f>SUM(I38:K38)</f>
        <v>36771050</v>
      </c>
    </row>
    <row r="39" spans="1:12">
      <c r="A39" s="135" t="s">
        <v>249</v>
      </c>
      <c r="B39" s="134" t="s">
        <v>250</v>
      </c>
      <c r="C39" s="127">
        <v>100000</v>
      </c>
      <c r="D39" s="127">
        <v>500000</v>
      </c>
      <c r="E39" s="127">
        <v>520000</v>
      </c>
      <c r="F39" s="122">
        <v>540000</v>
      </c>
    </row>
    <row r="40" spans="1:12">
      <c r="A40" s="135" t="s">
        <v>208</v>
      </c>
      <c r="B40" s="134" t="s">
        <v>115</v>
      </c>
      <c r="C40" s="127">
        <v>500000</v>
      </c>
      <c r="D40" s="127">
        <v>1000000</v>
      </c>
      <c r="E40" s="127">
        <v>1100000</v>
      </c>
      <c r="F40" s="122">
        <v>1200000</v>
      </c>
    </row>
    <row r="41" spans="1:12">
      <c r="A41" s="135" t="s">
        <v>209</v>
      </c>
      <c r="B41" s="134" t="s">
        <v>116</v>
      </c>
      <c r="C41" s="127">
        <v>160000</v>
      </c>
      <c r="D41" s="127">
        <v>250000</v>
      </c>
      <c r="E41" s="127">
        <v>270000</v>
      </c>
      <c r="F41" s="122">
        <v>290000</v>
      </c>
    </row>
    <row r="42" spans="1:12">
      <c r="A42" s="135" t="s">
        <v>251</v>
      </c>
      <c r="B42" s="134" t="s">
        <v>468</v>
      </c>
      <c r="C42" s="127">
        <v>45000</v>
      </c>
      <c r="D42" s="127">
        <v>0</v>
      </c>
      <c r="E42" s="127">
        <v>0</v>
      </c>
      <c r="F42" s="122">
        <v>0</v>
      </c>
      <c r="H42" s="129" t="s">
        <v>404</v>
      </c>
      <c r="I42" s="122">
        <f>D22</f>
        <v>200000</v>
      </c>
      <c r="J42" s="122"/>
      <c r="K42" s="122"/>
      <c r="L42" s="203">
        <f>SUM(I42:K42)</f>
        <v>200000</v>
      </c>
    </row>
    <row r="43" spans="1:12">
      <c r="A43" s="135" t="s">
        <v>210</v>
      </c>
      <c r="B43" s="134" t="s">
        <v>117</v>
      </c>
      <c r="C43" s="127">
        <v>100000</v>
      </c>
      <c r="D43" s="127">
        <v>100000</v>
      </c>
      <c r="E43" s="127">
        <v>120000</v>
      </c>
      <c r="F43" s="122">
        <v>140000</v>
      </c>
      <c r="H43" s="140" t="s">
        <v>168</v>
      </c>
      <c r="I43" s="177">
        <f>I42</f>
        <v>200000</v>
      </c>
      <c r="J43" s="177">
        <f t="shared" ref="J43:K43" si="9">J42</f>
        <v>0</v>
      </c>
      <c r="K43" s="177">
        <f t="shared" si="9"/>
        <v>0</v>
      </c>
      <c r="L43" s="203">
        <f>SUM(I43:K43)</f>
        <v>200000</v>
      </c>
    </row>
    <row r="44" spans="1:12">
      <c r="A44" s="135" t="s">
        <v>257</v>
      </c>
      <c r="B44" s="134" t="s">
        <v>608</v>
      </c>
      <c r="C44" s="127">
        <v>40000</v>
      </c>
      <c r="D44" s="127">
        <v>100000</v>
      </c>
      <c r="E44" s="127">
        <v>120000</v>
      </c>
      <c r="F44" s="122">
        <v>140000</v>
      </c>
      <c r="L44" s="177"/>
    </row>
    <row r="45" spans="1:12">
      <c r="A45" s="135" t="s">
        <v>211</v>
      </c>
      <c r="B45" s="134" t="s">
        <v>118</v>
      </c>
      <c r="C45" s="127">
        <v>400000</v>
      </c>
      <c r="D45" s="127">
        <v>500000</v>
      </c>
      <c r="E45" s="127">
        <v>520000</v>
      </c>
      <c r="F45" s="122">
        <v>540000</v>
      </c>
      <c r="L45" s="177"/>
    </row>
    <row r="46" spans="1:12">
      <c r="A46" s="135" t="s">
        <v>252</v>
      </c>
      <c r="B46" s="134" t="s">
        <v>479</v>
      </c>
      <c r="C46" s="127">
        <v>50000</v>
      </c>
      <c r="D46" s="127">
        <v>0</v>
      </c>
      <c r="E46" s="127">
        <v>0</v>
      </c>
      <c r="F46" s="122">
        <v>0</v>
      </c>
      <c r="H46" s="129"/>
      <c r="I46" s="122"/>
      <c r="L46" s="177"/>
    </row>
    <row r="47" spans="1:12">
      <c r="A47" s="135" t="s">
        <v>469</v>
      </c>
      <c r="B47" s="134" t="s">
        <v>513</v>
      </c>
      <c r="C47" s="127">
        <v>55000</v>
      </c>
      <c r="D47" s="127">
        <v>60000</v>
      </c>
      <c r="E47" s="127">
        <v>62000</v>
      </c>
      <c r="F47" s="122">
        <v>64000</v>
      </c>
      <c r="H47" s="129" t="s">
        <v>426</v>
      </c>
      <c r="I47" s="122">
        <f>D56</f>
        <v>250000</v>
      </c>
      <c r="K47" s="122"/>
      <c r="L47" s="203">
        <f t="shared" ref="L47:L50" si="10">SUM(I47:K47)</f>
        <v>250000</v>
      </c>
    </row>
    <row r="48" spans="1:12">
      <c r="A48" s="135" t="s">
        <v>212</v>
      </c>
      <c r="B48" s="134" t="s">
        <v>254</v>
      </c>
      <c r="C48" s="127">
        <v>375000</v>
      </c>
      <c r="D48" s="127">
        <v>600000</v>
      </c>
      <c r="E48" s="127">
        <v>620000</v>
      </c>
      <c r="F48" s="122">
        <v>640000</v>
      </c>
      <c r="H48" s="129" t="s">
        <v>406</v>
      </c>
      <c r="I48" s="122">
        <f>D23+D28+D57+D68</f>
        <v>150000</v>
      </c>
      <c r="K48" s="122"/>
      <c r="L48" s="203">
        <f t="shared" si="10"/>
        <v>150000</v>
      </c>
    </row>
    <row r="49" spans="1:12">
      <c r="A49" s="135" t="s">
        <v>247</v>
      </c>
      <c r="B49" s="134" t="s">
        <v>253</v>
      </c>
      <c r="C49" s="127">
        <v>250000</v>
      </c>
      <c r="D49" s="127">
        <v>400000</v>
      </c>
      <c r="E49" s="127">
        <v>420000</v>
      </c>
      <c r="F49" s="122">
        <v>440000</v>
      </c>
      <c r="H49" s="129" t="s">
        <v>407</v>
      </c>
      <c r="I49" s="122">
        <f>D12+D14+D24</f>
        <v>83500</v>
      </c>
      <c r="L49" s="203">
        <f t="shared" si="10"/>
        <v>83500</v>
      </c>
    </row>
    <row r="50" spans="1:12">
      <c r="A50" s="135" t="s">
        <v>263</v>
      </c>
      <c r="B50" s="134" t="s">
        <v>545</v>
      </c>
      <c r="C50" s="127">
        <v>65000</v>
      </c>
      <c r="D50" s="127">
        <v>65000</v>
      </c>
      <c r="E50" s="127">
        <v>67000</v>
      </c>
      <c r="F50" s="122">
        <v>69000</v>
      </c>
      <c r="H50" s="129" t="s">
        <v>408</v>
      </c>
      <c r="I50" s="122">
        <f>D25</f>
        <v>1350000</v>
      </c>
      <c r="J50" s="177"/>
      <c r="K50" s="177"/>
      <c r="L50" s="203">
        <f t="shared" si="10"/>
        <v>1350000</v>
      </c>
    </row>
    <row r="51" spans="1:12">
      <c r="A51" s="135" t="s">
        <v>213</v>
      </c>
      <c r="B51" s="134" t="s">
        <v>12</v>
      </c>
      <c r="C51" s="127">
        <v>40000</v>
      </c>
      <c r="D51" s="127">
        <v>50000</v>
      </c>
      <c r="E51" s="127">
        <v>52000</v>
      </c>
      <c r="F51" s="122">
        <v>54000</v>
      </c>
      <c r="H51" s="140" t="s">
        <v>169</v>
      </c>
      <c r="I51" s="177">
        <f>SUM(I47:I50)</f>
        <v>1833500</v>
      </c>
      <c r="J51" s="177">
        <f>SUM(J47:J50)</f>
        <v>0</v>
      </c>
      <c r="K51" s="177">
        <f>SUM(K47:K50)</f>
        <v>0</v>
      </c>
      <c r="L51" s="203">
        <f>SUM(I51:K51)</f>
        <v>1833500</v>
      </c>
    </row>
    <row r="52" spans="1:12">
      <c r="A52" s="135" t="s">
        <v>214</v>
      </c>
      <c r="B52" s="134" t="s">
        <v>255</v>
      </c>
      <c r="C52" s="127">
        <v>450000</v>
      </c>
      <c r="D52" s="127">
        <v>675000</v>
      </c>
      <c r="E52" s="127">
        <v>700000</v>
      </c>
      <c r="F52" s="122">
        <v>725000</v>
      </c>
      <c r="H52" s="140"/>
      <c r="I52" s="122"/>
      <c r="K52" s="122"/>
      <c r="L52" s="177"/>
    </row>
    <row r="53" spans="1:12">
      <c r="A53" s="135" t="s">
        <v>258</v>
      </c>
      <c r="B53" s="134" t="s">
        <v>259</v>
      </c>
      <c r="C53" s="127">
        <v>15000</v>
      </c>
      <c r="D53" s="127">
        <v>40000</v>
      </c>
      <c r="E53" s="127">
        <v>42000</v>
      </c>
      <c r="F53" s="122">
        <v>44000</v>
      </c>
      <c r="H53" s="129"/>
      <c r="I53" s="122"/>
      <c r="K53" s="122"/>
      <c r="L53" s="177"/>
    </row>
    <row r="54" spans="1:12">
      <c r="A54" s="135" t="s">
        <v>260</v>
      </c>
      <c r="B54" s="134" t="s">
        <v>261</v>
      </c>
      <c r="C54" s="127">
        <v>30000</v>
      </c>
      <c r="D54" s="127">
        <v>80000</v>
      </c>
      <c r="E54" s="127">
        <v>82000</v>
      </c>
      <c r="F54" s="122">
        <v>84000</v>
      </c>
      <c r="L54" s="177"/>
    </row>
    <row r="55" spans="1:12">
      <c r="A55" s="135" t="s">
        <v>264</v>
      </c>
      <c r="B55" s="134" t="s">
        <v>180</v>
      </c>
      <c r="C55" s="127">
        <v>50000</v>
      </c>
      <c r="D55" s="127">
        <v>10000</v>
      </c>
      <c r="E55" s="127">
        <v>12000</v>
      </c>
      <c r="F55" s="122">
        <v>14000</v>
      </c>
      <c r="H55" s="129" t="s">
        <v>409</v>
      </c>
      <c r="I55" s="122">
        <f>D138+D139+D140+D141</f>
        <v>55000</v>
      </c>
      <c r="K55" s="122">
        <f>'2018-Dğr.Kur.'!K86</f>
        <v>471471</v>
      </c>
      <c r="L55" s="203">
        <f t="shared" ref="L55:L60" si="11">SUM(I55:K55)</f>
        <v>526471</v>
      </c>
    </row>
    <row r="56" spans="1:12">
      <c r="A56" s="135" t="s">
        <v>215</v>
      </c>
      <c r="B56" s="134" t="s">
        <v>156</v>
      </c>
      <c r="C56" s="127">
        <v>250000</v>
      </c>
      <c r="D56" s="127">
        <v>250000</v>
      </c>
      <c r="E56" s="127">
        <v>275000</v>
      </c>
      <c r="F56" s="122">
        <v>300000</v>
      </c>
      <c r="H56" s="129" t="s">
        <v>410</v>
      </c>
      <c r="I56" s="122">
        <f>D142+D143+D164+D166</f>
        <v>818500</v>
      </c>
      <c r="K56" s="122">
        <f>'2018-Dğr.Kur.'!K87</f>
        <v>170000</v>
      </c>
      <c r="L56" s="203">
        <f t="shared" si="11"/>
        <v>988500</v>
      </c>
    </row>
    <row r="57" spans="1:12">
      <c r="A57" s="135" t="s">
        <v>216</v>
      </c>
      <c r="B57" s="134" t="s">
        <v>137</v>
      </c>
      <c r="C57" s="127">
        <v>100000</v>
      </c>
      <c r="D57" s="127">
        <v>100000</v>
      </c>
      <c r="E57" s="127">
        <v>120000</v>
      </c>
      <c r="F57" s="122">
        <v>140000</v>
      </c>
      <c r="H57" s="129" t="s">
        <v>411</v>
      </c>
      <c r="I57" s="122">
        <f>D144+D153+D154+D165+D179</f>
        <v>525000</v>
      </c>
      <c r="K57" s="122"/>
      <c r="L57" s="203">
        <f t="shared" si="11"/>
        <v>525000</v>
      </c>
    </row>
    <row r="58" spans="1:12">
      <c r="A58" s="129" t="s">
        <v>13</v>
      </c>
      <c r="B58" s="183" t="s">
        <v>450</v>
      </c>
      <c r="C58" s="124">
        <f>SUM(C59:C62)</f>
        <v>455000</v>
      </c>
      <c r="D58" s="124">
        <f>SUM(D59:D62)</f>
        <v>495000</v>
      </c>
      <c r="E58" s="124">
        <f>SUM(E59:E62)</f>
        <v>524000</v>
      </c>
      <c r="F58" s="124">
        <f>SUM(F59:F62)</f>
        <v>553000</v>
      </c>
      <c r="H58" s="219" t="s">
        <v>412</v>
      </c>
      <c r="I58" s="122">
        <f>D155+D180</f>
        <v>1500000</v>
      </c>
      <c r="K58" s="122">
        <f>'2018-Dğr.Kur.'!K88</f>
        <v>5000000</v>
      </c>
      <c r="L58" s="203">
        <f t="shared" si="11"/>
        <v>6500000</v>
      </c>
    </row>
    <row r="59" spans="1:12">
      <c r="A59" s="135" t="s">
        <v>217</v>
      </c>
      <c r="B59" s="134" t="s">
        <v>16</v>
      </c>
      <c r="C59" s="122">
        <v>60000</v>
      </c>
      <c r="D59" s="122">
        <v>40000</v>
      </c>
      <c r="E59" s="122">
        <v>42000</v>
      </c>
      <c r="F59" s="122">
        <v>44000</v>
      </c>
      <c r="H59" s="129" t="s">
        <v>413</v>
      </c>
      <c r="I59" s="122">
        <f>D145+D167+D168+D169+D174+D212+D213+D214+D215+D216</f>
        <v>17655000</v>
      </c>
      <c r="J59" s="177"/>
      <c r="K59" s="122">
        <f>'2018-Dğr.Kur.'!K89</f>
        <v>4930000</v>
      </c>
      <c r="L59" s="203">
        <f t="shared" si="11"/>
        <v>22585000</v>
      </c>
    </row>
    <row r="60" spans="1:12">
      <c r="A60" s="135" t="s">
        <v>218</v>
      </c>
      <c r="B60" s="134" t="s">
        <v>18</v>
      </c>
      <c r="C60" s="122">
        <v>50000</v>
      </c>
      <c r="D60" s="122">
        <v>50000</v>
      </c>
      <c r="E60" s="122">
        <v>52000</v>
      </c>
      <c r="F60" s="122">
        <v>54000</v>
      </c>
      <c r="H60" s="129" t="s">
        <v>414</v>
      </c>
      <c r="I60" s="122"/>
      <c r="J60" s="177"/>
      <c r="K60" s="122">
        <f>'2018-Dğr.Kur.'!K90</f>
        <v>2810000</v>
      </c>
      <c r="L60" s="203">
        <f t="shared" si="11"/>
        <v>2810000</v>
      </c>
    </row>
    <row r="61" spans="1:12">
      <c r="A61" s="135" t="s">
        <v>444</v>
      </c>
      <c r="B61" s="134" t="s">
        <v>445</v>
      </c>
      <c r="C61" s="122">
        <v>290000</v>
      </c>
      <c r="D61" s="122">
        <v>350000</v>
      </c>
      <c r="E61" s="122">
        <v>370000</v>
      </c>
      <c r="F61" s="122">
        <v>390000</v>
      </c>
      <c r="H61" s="140" t="s">
        <v>170</v>
      </c>
      <c r="I61" s="177">
        <f>SUM(I55:I60)</f>
        <v>20553500</v>
      </c>
      <c r="J61" s="177">
        <f>SUM(J55:J60)</f>
        <v>0</v>
      </c>
      <c r="K61" s="177">
        <f>SUM(K55:K60)</f>
        <v>13381471</v>
      </c>
      <c r="L61" s="203">
        <f>SUM(I61:K61)</f>
        <v>33934971</v>
      </c>
    </row>
    <row r="62" spans="1:12">
      <c r="A62" s="135" t="s">
        <v>219</v>
      </c>
      <c r="B62" s="134" t="s">
        <v>193</v>
      </c>
      <c r="C62" s="122">
        <v>55000</v>
      </c>
      <c r="D62" s="122">
        <v>55000</v>
      </c>
      <c r="E62" s="122">
        <v>60000</v>
      </c>
      <c r="F62" s="122">
        <v>65000</v>
      </c>
    </row>
    <row r="63" spans="1:12">
      <c r="A63" s="136" t="s">
        <v>162</v>
      </c>
      <c r="B63" s="229" t="s">
        <v>451</v>
      </c>
      <c r="C63" s="124">
        <f>SUM(C64:C68)</f>
        <v>3260000</v>
      </c>
      <c r="D63" s="124">
        <f>SUM(D64:D68)</f>
        <v>6440000</v>
      </c>
      <c r="E63" s="124">
        <f>SUM(E64:E68)</f>
        <v>6962000</v>
      </c>
      <c r="F63" s="124">
        <f>SUM(F64:F68)</f>
        <v>7484000</v>
      </c>
    </row>
    <row r="64" spans="1:12">
      <c r="A64" s="135" t="s">
        <v>435</v>
      </c>
      <c r="B64" s="134" t="s">
        <v>389</v>
      </c>
      <c r="C64" s="122">
        <v>200000</v>
      </c>
      <c r="D64" s="127">
        <v>400000</v>
      </c>
      <c r="E64" s="127">
        <v>420000</v>
      </c>
      <c r="F64" s="122">
        <v>440000</v>
      </c>
    </row>
    <row r="65" spans="1:12">
      <c r="A65" s="135" t="s">
        <v>188</v>
      </c>
      <c r="B65" s="134" t="s">
        <v>592</v>
      </c>
      <c r="C65" s="122">
        <v>1000000</v>
      </c>
      <c r="D65" s="127"/>
      <c r="E65" s="127"/>
      <c r="H65" s="129" t="s">
        <v>415</v>
      </c>
      <c r="I65" s="122">
        <f>D26+D27+D156+D211</f>
        <v>4210511</v>
      </c>
      <c r="J65" s="177"/>
      <c r="K65" s="177"/>
      <c r="L65" s="203">
        <f>SUM(I65:K65)</f>
        <v>4210511</v>
      </c>
    </row>
    <row r="66" spans="1:12">
      <c r="A66" s="135" t="s">
        <v>591</v>
      </c>
      <c r="B66" s="134" t="s">
        <v>593</v>
      </c>
      <c r="C66" s="122">
        <v>1350000</v>
      </c>
      <c r="D66" s="127"/>
      <c r="E66" s="127"/>
      <c r="H66" s="140" t="s">
        <v>171</v>
      </c>
      <c r="I66" s="177">
        <f>I65</f>
        <v>4210511</v>
      </c>
      <c r="J66" s="177">
        <f t="shared" ref="J66:K66" si="12">J65</f>
        <v>0</v>
      </c>
      <c r="K66" s="177">
        <f t="shared" si="12"/>
        <v>0</v>
      </c>
      <c r="L66" s="203">
        <f>SUM(I66:K66)</f>
        <v>4210511</v>
      </c>
    </row>
    <row r="67" spans="1:12">
      <c r="A67" s="135" t="s">
        <v>37</v>
      </c>
      <c r="B67" s="134" t="s">
        <v>38</v>
      </c>
      <c r="C67" s="122">
        <v>650000</v>
      </c>
      <c r="D67" s="127">
        <v>6000000</v>
      </c>
      <c r="E67" s="127">
        <v>6500000</v>
      </c>
      <c r="F67" s="122">
        <v>7000000</v>
      </c>
    </row>
    <row r="68" spans="1:12">
      <c r="A68" s="135" t="s">
        <v>265</v>
      </c>
      <c r="B68" s="134" t="s">
        <v>245</v>
      </c>
      <c r="C68" s="122">
        <v>60000</v>
      </c>
      <c r="D68" s="127">
        <v>40000</v>
      </c>
      <c r="E68" s="127">
        <v>42000</v>
      </c>
      <c r="F68" s="122">
        <v>44000</v>
      </c>
    </row>
    <row r="69" spans="1:12">
      <c r="A69" s="134"/>
      <c r="H69" s="129" t="s">
        <v>544</v>
      </c>
      <c r="I69" s="122">
        <f>D15+D204</f>
        <v>150000</v>
      </c>
      <c r="J69" s="122"/>
      <c r="K69" s="122"/>
      <c r="L69" s="203">
        <f>SUM(I69:K69)</f>
        <v>150000</v>
      </c>
    </row>
    <row r="70" spans="1:12">
      <c r="A70" s="241" t="s">
        <v>499</v>
      </c>
      <c r="B70" s="241"/>
      <c r="C70" s="124">
        <f t="shared" ref="C70:F70" si="13">C72+C73+C74+C75+C76</f>
        <v>610000</v>
      </c>
      <c r="D70" s="124">
        <f t="shared" si="13"/>
        <v>570000</v>
      </c>
      <c r="E70" s="124">
        <f t="shared" si="13"/>
        <v>602400</v>
      </c>
      <c r="F70" s="124">
        <f t="shared" si="13"/>
        <v>634800</v>
      </c>
      <c r="H70" s="140" t="s">
        <v>172</v>
      </c>
      <c r="I70" s="203">
        <f>I69</f>
        <v>150000</v>
      </c>
      <c r="J70" s="203"/>
      <c r="K70" s="203"/>
      <c r="L70" s="203">
        <f>SUM(I70:K70)</f>
        <v>150000</v>
      </c>
    </row>
    <row r="71" spans="1:12">
      <c r="A71" s="129" t="s">
        <v>89</v>
      </c>
      <c r="B71" s="180" t="s">
        <v>454</v>
      </c>
      <c r="C71" s="177"/>
      <c r="D71" s="177"/>
      <c r="E71" s="177"/>
      <c r="H71" s="129"/>
    </row>
    <row r="72" spans="1:12" ht="30.75" customHeight="1">
      <c r="A72" s="143" t="s">
        <v>465</v>
      </c>
      <c r="B72" s="186" t="s">
        <v>509</v>
      </c>
      <c r="C72" s="188">
        <v>45000</v>
      </c>
      <c r="D72" s="188">
        <v>25000</v>
      </c>
      <c r="E72" s="188">
        <v>27000</v>
      </c>
      <c r="F72" s="188">
        <v>29000</v>
      </c>
    </row>
    <row r="73" spans="1:12" ht="39" customHeight="1">
      <c r="A73" s="143" t="s">
        <v>198</v>
      </c>
      <c r="B73" s="186" t="s">
        <v>510</v>
      </c>
      <c r="C73" s="187">
        <v>150000</v>
      </c>
      <c r="D73" s="188">
        <v>110000</v>
      </c>
      <c r="E73" s="188">
        <v>120000</v>
      </c>
      <c r="F73" s="188">
        <v>130000</v>
      </c>
    </row>
    <row r="74" spans="1:12" ht="56.25" customHeight="1">
      <c r="A74" s="144" t="s">
        <v>19</v>
      </c>
      <c r="B74" s="189" t="s">
        <v>526</v>
      </c>
      <c r="C74" s="190">
        <v>400000</v>
      </c>
      <c r="D74" s="188">
        <v>420000</v>
      </c>
      <c r="E74" s="188">
        <v>440000</v>
      </c>
      <c r="F74" s="188">
        <v>460000</v>
      </c>
      <c r="H74" s="220" t="s">
        <v>427</v>
      </c>
      <c r="I74" s="177">
        <f>D19</f>
        <v>10123968</v>
      </c>
      <c r="L74" s="203">
        <f>SUM(I74:K74)</f>
        <v>10123968</v>
      </c>
    </row>
    <row r="75" spans="1:12">
      <c r="A75" s="137" t="s">
        <v>334</v>
      </c>
      <c r="B75" s="185" t="s">
        <v>336</v>
      </c>
      <c r="C75" s="122">
        <v>8500</v>
      </c>
      <c r="D75" s="188">
        <v>8500</v>
      </c>
      <c r="E75" s="188">
        <v>8700</v>
      </c>
      <c r="F75" s="122">
        <v>8900</v>
      </c>
      <c r="H75" s="140" t="s">
        <v>173</v>
      </c>
      <c r="I75" s="177">
        <f>I74</f>
        <v>10123968</v>
      </c>
      <c r="J75" s="177"/>
      <c r="K75" s="177"/>
      <c r="L75" s="203">
        <f>SUM(I75:K75)</f>
        <v>10123968</v>
      </c>
    </row>
    <row r="76" spans="1:12">
      <c r="A76" s="137" t="s">
        <v>335</v>
      </c>
      <c r="B76" s="185" t="s">
        <v>337</v>
      </c>
      <c r="C76" s="122">
        <v>6500</v>
      </c>
      <c r="D76" s="188">
        <v>6500</v>
      </c>
      <c r="E76" s="188">
        <v>6700</v>
      </c>
      <c r="F76" s="122">
        <v>6900</v>
      </c>
      <c r="H76" s="140"/>
      <c r="I76" s="177"/>
      <c r="J76" s="177"/>
      <c r="K76" s="177"/>
    </row>
    <row r="77" spans="1:12">
      <c r="A77" s="134"/>
      <c r="H77" s="140"/>
      <c r="I77" s="177"/>
      <c r="J77" s="177"/>
      <c r="K77" s="177"/>
    </row>
    <row r="78" spans="1:12">
      <c r="A78" s="241" t="s">
        <v>154</v>
      </c>
      <c r="B78" s="241"/>
      <c r="C78" s="124">
        <f t="shared" ref="C78:F78" si="14">SUM(C79+C80)</f>
        <v>300000</v>
      </c>
      <c r="D78" s="124">
        <f t="shared" si="14"/>
        <v>320000</v>
      </c>
      <c r="E78" s="124">
        <f t="shared" si="14"/>
        <v>360000</v>
      </c>
      <c r="F78" s="124">
        <f t="shared" si="14"/>
        <v>400000</v>
      </c>
      <c r="H78" s="183" t="s">
        <v>3</v>
      </c>
      <c r="I78" s="177">
        <f>I17+I26+I38+I43+I51+I61+I66+I70+I74</f>
        <v>88672479</v>
      </c>
      <c r="J78" s="177">
        <f>J17+J26+J38+J43+J51+J61+J66+J70+J74</f>
        <v>1600300</v>
      </c>
      <c r="K78" s="177">
        <f>K17+K26+K38+K43+K51+K61+K66+K70+K74</f>
        <v>13727221</v>
      </c>
      <c r="L78" s="203">
        <f>I78+J78+K78</f>
        <v>104000000</v>
      </c>
    </row>
    <row r="79" spans="1:12">
      <c r="A79" s="135" t="s">
        <v>52</v>
      </c>
      <c r="B79" s="134" t="s">
        <v>155</v>
      </c>
      <c r="C79" s="122">
        <v>100000</v>
      </c>
      <c r="D79" s="122">
        <v>120000</v>
      </c>
      <c r="E79" s="122">
        <v>140000</v>
      </c>
      <c r="F79" s="122">
        <v>160000</v>
      </c>
    </row>
    <row r="80" spans="1:12">
      <c r="A80" s="135" t="s">
        <v>435</v>
      </c>
      <c r="B80" s="134" t="s">
        <v>389</v>
      </c>
      <c r="C80" s="122">
        <v>200000</v>
      </c>
      <c r="D80" s="122">
        <v>200000</v>
      </c>
      <c r="E80" s="122">
        <v>220000</v>
      </c>
      <c r="F80" s="122">
        <v>240000</v>
      </c>
    </row>
    <row r="81" spans="1:7">
      <c r="A81" s="135"/>
      <c r="C81" s="122"/>
      <c r="D81" s="122"/>
    </row>
    <row r="82" spans="1:7">
      <c r="A82" s="241" t="s">
        <v>152</v>
      </c>
      <c r="B82" s="241"/>
      <c r="C82" s="123">
        <f t="shared" ref="C82:F82" si="15">C83+C92</f>
        <v>13095000</v>
      </c>
      <c r="D82" s="123">
        <f t="shared" si="15"/>
        <v>15884500</v>
      </c>
      <c r="E82" s="123">
        <f t="shared" si="15"/>
        <v>16931050</v>
      </c>
      <c r="F82" s="123">
        <f t="shared" si="15"/>
        <v>17975600</v>
      </c>
    </row>
    <row r="83" spans="1:7">
      <c r="A83" s="129" t="s">
        <v>163</v>
      </c>
      <c r="B83" s="227" t="s">
        <v>164</v>
      </c>
      <c r="C83" s="124">
        <f t="shared" ref="C83:F83" si="16">SUM(C84:C91)</f>
        <v>137500</v>
      </c>
      <c r="D83" s="124">
        <f t="shared" si="16"/>
        <v>174500</v>
      </c>
      <c r="E83" s="124">
        <f t="shared" si="16"/>
        <v>189000</v>
      </c>
      <c r="F83" s="124">
        <f t="shared" si="16"/>
        <v>203500</v>
      </c>
    </row>
    <row r="84" spans="1:7">
      <c r="A84" s="132" t="s">
        <v>23</v>
      </c>
      <c r="B84" s="191" t="s">
        <v>480</v>
      </c>
      <c r="C84" s="122">
        <v>15000</v>
      </c>
      <c r="D84" s="122">
        <v>16500</v>
      </c>
      <c r="E84" s="122">
        <v>17000</v>
      </c>
      <c r="F84" s="122">
        <v>17500</v>
      </c>
    </row>
    <row r="85" spans="1:7">
      <c r="A85" s="132" t="s">
        <v>46</v>
      </c>
      <c r="B85" s="191" t="s">
        <v>26</v>
      </c>
      <c r="C85" s="122">
        <v>7500</v>
      </c>
      <c r="D85" s="122">
        <v>8500</v>
      </c>
      <c r="E85" s="122">
        <v>9000</v>
      </c>
      <c r="F85" s="122">
        <v>9500</v>
      </c>
    </row>
    <row r="86" spans="1:7">
      <c r="A86" s="132" t="s">
        <v>27</v>
      </c>
      <c r="B86" s="191" t="s">
        <v>28</v>
      </c>
      <c r="C86" s="122">
        <v>17000</v>
      </c>
      <c r="D86" s="122">
        <v>18500</v>
      </c>
      <c r="E86" s="122">
        <v>19000</v>
      </c>
      <c r="F86" s="122">
        <v>19500</v>
      </c>
    </row>
    <row r="87" spans="1:7">
      <c r="A87" s="135" t="s">
        <v>47</v>
      </c>
      <c r="B87" s="182" t="s">
        <v>449</v>
      </c>
      <c r="C87" s="122">
        <v>14000</v>
      </c>
      <c r="D87" s="122">
        <v>15500</v>
      </c>
      <c r="E87" s="122">
        <v>16000</v>
      </c>
      <c r="F87" s="122">
        <v>16500</v>
      </c>
    </row>
    <row r="88" spans="1:7">
      <c r="A88" s="132" t="s">
        <v>49</v>
      </c>
      <c r="B88" s="191" t="s">
        <v>48</v>
      </c>
      <c r="C88" s="122">
        <v>14000</v>
      </c>
      <c r="D88" s="122">
        <v>15500</v>
      </c>
      <c r="E88" s="122">
        <v>16000</v>
      </c>
      <c r="F88" s="122">
        <v>16500</v>
      </c>
    </row>
    <row r="89" spans="1:7">
      <c r="A89" s="132" t="s">
        <v>69</v>
      </c>
      <c r="B89" s="191" t="s">
        <v>108</v>
      </c>
      <c r="C89" s="122">
        <v>30000</v>
      </c>
      <c r="D89" s="122">
        <v>40000</v>
      </c>
      <c r="E89" s="122">
        <v>44000</v>
      </c>
      <c r="F89" s="122">
        <v>48000</v>
      </c>
    </row>
    <row r="90" spans="1:7">
      <c r="A90" s="132" t="s">
        <v>72</v>
      </c>
      <c r="B90" s="191" t="s">
        <v>109</v>
      </c>
      <c r="C90" s="122">
        <v>18000</v>
      </c>
      <c r="D90" s="122">
        <v>20000</v>
      </c>
      <c r="E90" s="122">
        <v>24000</v>
      </c>
      <c r="F90" s="122">
        <v>28000</v>
      </c>
    </row>
    <row r="91" spans="1:7">
      <c r="A91" s="132" t="s">
        <v>76</v>
      </c>
      <c r="B91" s="191" t="s">
        <v>300</v>
      </c>
      <c r="C91" s="122">
        <v>22000</v>
      </c>
      <c r="D91" s="122">
        <v>40000</v>
      </c>
      <c r="E91" s="122">
        <v>44000</v>
      </c>
      <c r="F91" s="122">
        <v>48000</v>
      </c>
    </row>
    <row r="92" spans="1:7">
      <c r="A92" s="136" t="s">
        <v>162</v>
      </c>
      <c r="B92" s="229" t="s">
        <v>451</v>
      </c>
      <c r="C92" s="123">
        <f>SUM(C93:C146)</f>
        <v>12957500</v>
      </c>
      <c r="D92" s="123">
        <f>SUM(D93:D146)</f>
        <v>15710000</v>
      </c>
      <c r="E92" s="123">
        <f>SUM(E93:E146)</f>
        <v>16742050</v>
      </c>
      <c r="F92" s="123">
        <f>SUM(F93:F146)</f>
        <v>17772100</v>
      </c>
    </row>
    <row r="93" spans="1:7">
      <c r="A93" s="132" t="s">
        <v>20</v>
      </c>
      <c r="B93" s="185" t="s">
        <v>21</v>
      </c>
      <c r="C93" s="122">
        <v>60000</v>
      </c>
      <c r="D93" s="122">
        <v>70000</v>
      </c>
      <c r="E93" s="122">
        <v>72000</v>
      </c>
      <c r="F93" s="122">
        <v>74000</v>
      </c>
    </row>
    <row r="94" spans="1:7">
      <c r="A94" s="132" t="s">
        <v>22</v>
      </c>
      <c r="B94" s="185" t="s">
        <v>0</v>
      </c>
      <c r="C94" s="122">
        <v>30000</v>
      </c>
      <c r="D94" s="122">
        <v>35000</v>
      </c>
      <c r="E94" s="122">
        <v>37000</v>
      </c>
      <c r="F94" s="128">
        <v>39000</v>
      </c>
      <c r="G94" s="21"/>
    </row>
    <row r="95" spans="1:7">
      <c r="A95" s="132" t="s">
        <v>25</v>
      </c>
      <c r="B95" s="185" t="s">
        <v>24</v>
      </c>
      <c r="C95" s="122">
        <v>40000</v>
      </c>
      <c r="D95" s="122">
        <v>45000</v>
      </c>
      <c r="E95" s="122">
        <v>47000</v>
      </c>
      <c r="F95" s="122">
        <v>49000</v>
      </c>
    </row>
    <row r="96" spans="1:7">
      <c r="A96" s="132" t="s">
        <v>27</v>
      </c>
      <c r="B96" s="185" t="s">
        <v>28</v>
      </c>
      <c r="C96" s="122">
        <v>20000</v>
      </c>
      <c r="D96" s="122">
        <v>40000</v>
      </c>
      <c r="E96" s="122">
        <v>42000</v>
      </c>
      <c r="F96" s="122">
        <v>44000</v>
      </c>
    </row>
    <row r="97" spans="1:7">
      <c r="A97" s="132" t="s">
        <v>29</v>
      </c>
      <c r="B97" s="185" t="s">
        <v>4</v>
      </c>
      <c r="C97" s="122">
        <v>500000</v>
      </c>
      <c r="D97" s="122">
        <v>1000000</v>
      </c>
      <c r="E97" s="122">
        <v>1200000</v>
      </c>
      <c r="F97" s="122">
        <v>1400000</v>
      </c>
    </row>
    <row r="98" spans="1:7">
      <c r="A98" s="132" t="s">
        <v>30</v>
      </c>
      <c r="B98" s="185" t="s">
        <v>31</v>
      </c>
      <c r="C98" s="122">
        <v>4700000</v>
      </c>
      <c r="D98" s="122">
        <v>7000000</v>
      </c>
      <c r="E98" s="122">
        <v>7200000</v>
      </c>
      <c r="F98" s="122">
        <v>7400000</v>
      </c>
    </row>
    <row r="99" spans="1:7">
      <c r="A99" s="132" t="s">
        <v>33</v>
      </c>
      <c r="B99" s="185" t="s">
        <v>32</v>
      </c>
      <c r="C99" s="122">
        <v>2000000</v>
      </c>
      <c r="D99" s="122">
        <v>2500000</v>
      </c>
      <c r="E99" s="122">
        <v>2700000</v>
      </c>
      <c r="F99" s="122">
        <v>2900000</v>
      </c>
    </row>
    <row r="100" spans="1:7">
      <c r="A100" s="132" t="s">
        <v>44</v>
      </c>
      <c r="B100" s="185" t="s">
        <v>45</v>
      </c>
      <c r="C100" s="122">
        <v>17000</v>
      </c>
      <c r="D100" s="122">
        <v>18000</v>
      </c>
      <c r="E100" s="122">
        <v>18500</v>
      </c>
      <c r="F100" s="122">
        <v>19000</v>
      </c>
    </row>
    <row r="101" spans="1:7">
      <c r="A101" s="137" t="s">
        <v>194</v>
      </c>
      <c r="B101" s="191" t="s">
        <v>178</v>
      </c>
      <c r="C101" s="122">
        <v>55000</v>
      </c>
      <c r="D101" s="122">
        <v>60000</v>
      </c>
      <c r="E101" s="122">
        <v>62000</v>
      </c>
      <c r="F101" s="122">
        <v>64000</v>
      </c>
    </row>
    <row r="102" spans="1:7">
      <c r="A102" s="132" t="s">
        <v>80</v>
      </c>
      <c r="B102" s="185" t="s">
        <v>221</v>
      </c>
      <c r="C102" s="122">
        <v>6000</v>
      </c>
      <c r="D102" s="122">
        <v>6000</v>
      </c>
      <c r="E102" s="122">
        <v>6200</v>
      </c>
      <c r="F102" s="122">
        <v>6400</v>
      </c>
    </row>
    <row r="103" spans="1:7">
      <c r="A103" s="135" t="s">
        <v>229</v>
      </c>
      <c r="B103" s="134" t="s">
        <v>230</v>
      </c>
      <c r="C103" s="122">
        <v>5000</v>
      </c>
      <c r="D103" s="122">
        <v>5000</v>
      </c>
      <c r="E103" s="122">
        <v>5200</v>
      </c>
      <c r="F103" s="122">
        <v>5400</v>
      </c>
    </row>
    <row r="104" spans="1:7">
      <c r="A104" s="132" t="s">
        <v>49</v>
      </c>
      <c r="B104" s="185" t="s">
        <v>48</v>
      </c>
      <c r="C104" s="122">
        <v>7000</v>
      </c>
      <c r="D104" s="122">
        <v>7000</v>
      </c>
      <c r="E104" s="122">
        <v>7200</v>
      </c>
      <c r="F104" s="122">
        <v>7400</v>
      </c>
    </row>
    <row r="105" spans="1:7">
      <c r="A105" s="132" t="s">
        <v>514</v>
      </c>
      <c r="B105" s="185" t="s">
        <v>521</v>
      </c>
      <c r="C105" s="122">
        <v>10000</v>
      </c>
      <c r="D105" s="122">
        <v>10000</v>
      </c>
      <c r="E105" s="122">
        <v>12000</v>
      </c>
      <c r="F105" s="122">
        <v>14000</v>
      </c>
    </row>
    <row r="106" spans="1:7">
      <c r="A106" s="135" t="s">
        <v>42</v>
      </c>
      <c r="B106" s="182" t="s">
        <v>92</v>
      </c>
      <c r="C106" s="122">
        <v>20000</v>
      </c>
      <c r="D106" s="122">
        <v>20000</v>
      </c>
      <c r="E106" s="122">
        <v>22000</v>
      </c>
      <c r="F106" s="122">
        <v>24000</v>
      </c>
    </row>
    <row r="107" spans="1:7">
      <c r="A107" s="132" t="s">
        <v>51</v>
      </c>
      <c r="B107" s="185" t="s">
        <v>50</v>
      </c>
      <c r="C107" s="122">
        <v>17000</v>
      </c>
      <c r="D107" s="122">
        <v>30000</v>
      </c>
      <c r="E107" s="122">
        <v>32000</v>
      </c>
      <c r="F107" s="122">
        <v>34000</v>
      </c>
    </row>
    <row r="108" spans="1:7">
      <c r="A108" s="135" t="s">
        <v>435</v>
      </c>
      <c r="B108" s="134" t="s">
        <v>389</v>
      </c>
      <c r="C108" s="122">
        <v>20000</v>
      </c>
      <c r="D108" s="122">
        <v>20000</v>
      </c>
      <c r="E108" s="122">
        <v>22000</v>
      </c>
      <c r="F108" s="122">
        <v>24000</v>
      </c>
    </row>
    <row r="109" spans="1:7">
      <c r="A109" s="132" t="s">
        <v>100</v>
      </c>
      <c r="B109" s="185" t="s">
        <v>222</v>
      </c>
      <c r="C109" s="122">
        <v>40000</v>
      </c>
      <c r="D109" s="122">
        <v>44000</v>
      </c>
      <c r="E109" s="122">
        <v>46000</v>
      </c>
      <c r="F109" s="122">
        <v>48000</v>
      </c>
    </row>
    <row r="110" spans="1:7">
      <c r="A110" s="132" t="s">
        <v>54</v>
      </c>
      <c r="B110" s="185" t="s">
        <v>53</v>
      </c>
      <c r="C110" s="122">
        <v>10000</v>
      </c>
      <c r="D110" s="122">
        <v>10000</v>
      </c>
      <c r="E110" s="122">
        <v>12000</v>
      </c>
      <c r="F110" s="122">
        <v>14000</v>
      </c>
      <c r="G110" s="134"/>
    </row>
    <row r="111" spans="1:7">
      <c r="A111" s="132" t="s">
        <v>305</v>
      </c>
      <c r="B111" s="185" t="s">
        <v>306</v>
      </c>
      <c r="C111" s="122">
        <v>6500</v>
      </c>
      <c r="D111" s="122">
        <v>6500</v>
      </c>
      <c r="E111" s="122">
        <v>6750</v>
      </c>
      <c r="F111" s="122">
        <v>7000</v>
      </c>
    </row>
    <row r="112" spans="1:7">
      <c r="A112" s="132" t="s">
        <v>56</v>
      </c>
      <c r="B112" s="185" t="s">
        <v>55</v>
      </c>
      <c r="C112" s="122">
        <v>20000</v>
      </c>
      <c r="D112" s="122">
        <v>20000</v>
      </c>
      <c r="E112" s="122">
        <v>22000</v>
      </c>
      <c r="F112" s="122">
        <v>24000</v>
      </c>
    </row>
    <row r="113" spans="1:9">
      <c r="A113" s="132" t="s">
        <v>58</v>
      </c>
      <c r="B113" s="185" t="s">
        <v>191</v>
      </c>
      <c r="C113" s="122">
        <v>25000</v>
      </c>
      <c r="D113" s="122">
        <v>40000</v>
      </c>
      <c r="E113" s="122">
        <v>42000</v>
      </c>
      <c r="F113" s="122">
        <v>44000</v>
      </c>
    </row>
    <row r="114" spans="1:9">
      <c r="A114" s="132" t="s">
        <v>59</v>
      </c>
      <c r="B114" s="185" t="s">
        <v>60</v>
      </c>
      <c r="C114" s="122">
        <v>50000</v>
      </c>
      <c r="D114" s="122">
        <v>55000</v>
      </c>
      <c r="E114" s="122">
        <v>57000</v>
      </c>
      <c r="F114" s="122">
        <v>59000</v>
      </c>
    </row>
    <row r="115" spans="1:9">
      <c r="A115" s="132" t="s">
        <v>522</v>
      </c>
      <c r="B115" s="185" t="s">
        <v>523</v>
      </c>
      <c r="C115" s="122">
        <v>40000</v>
      </c>
      <c r="D115" s="122">
        <v>40000</v>
      </c>
      <c r="E115" s="122">
        <v>42000</v>
      </c>
      <c r="F115" s="122">
        <v>44000</v>
      </c>
    </row>
    <row r="116" spans="1:9">
      <c r="A116" s="132" t="s">
        <v>98</v>
      </c>
      <c r="B116" s="185" t="s">
        <v>99</v>
      </c>
      <c r="C116" s="122">
        <v>9000</v>
      </c>
      <c r="D116" s="122">
        <v>10000</v>
      </c>
      <c r="E116" s="122">
        <v>12000</v>
      </c>
      <c r="F116" s="122">
        <v>14000</v>
      </c>
    </row>
    <row r="117" spans="1:9">
      <c r="A117" s="132" t="s">
        <v>35</v>
      </c>
      <c r="B117" s="185" t="s">
        <v>61</v>
      </c>
      <c r="C117" s="122">
        <v>50000</v>
      </c>
      <c r="D117" s="122">
        <v>60000</v>
      </c>
      <c r="E117" s="122">
        <v>62000</v>
      </c>
      <c r="F117" s="122">
        <v>64000</v>
      </c>
    </row>
    <row r="118" spans="1:9">
      <c r="A118" s="132" t="s">
        <v>43</v>
      </c>
      <c r="B118" s="185" t="s">
        <v>146</v>
      </c>
      <c r="C118" s="122">
        <v>250000</v>
      </c>
      <c r="D118" s="122">
        <v>300000</v>
      </c>
      <c r="E118" s="122">
        <v>320000</v>
      </c>
      <c r="F118" s="122">
        <v>340000</v>
      </c>
    </row>
    <row r="119" spans="1:9">
      <c r="A119" s="132" t="s">
        <v>524</v>
      </c>
      <c r="B119" s="185" t="s">
        <v>525</v>
      </c>
      <c r="C119" s="122">
        <v>10000</v>
      </c>
      <c r="D119" s="122">
        <v>10000</v>
      </c>
      <c r="E119" s="122">
        <v>12000</v>
      </c>
      <c r="F119" s="122">
        <v>14000</v>
      </c>
      <c r="I119" s="134"/>
    </row>
    <row r="120" spans="1:9">
      <c r="A120" s="132" t="s">
        <v>77</v>
      </c>
      <c r="B120" s="185" t="s">
        <v>459</v>
      </c>
      <c r="C120" s="122">
        <v>400000</v>
      </c>
      <c r="D120" s="122">
        <v>700000</v>
      </c>
      <c r="E120" s="122">
        <v>720000</v>
      </c>
      <c r="F120" s="122">
        <v>740000</v>
      </c>
    </row>
    <row r="121" spans="1:9">
      <c r="A121" s="132" t="s">
        <v>447</v>
      </c>
      <c r="B121" s="185" t="s">
        <v>448</v>
      </c>
      <c r="C121" s="122">
        <v>50000</v>
      </c>
      <c r="D121" s="122">
        <v>50000</v>
      </c>
      <c r="E121" s="122">
        <v>52000</v>
      </c>
      <c r="F121" s="122">
        <v>54000</v>
      </c>
    </row>
    <row r="122" spans="1:9">
      <c r="A122" s="132" t="s">
        <v>485</v>
      </c>
      <c r="B122" s="185" t="s">
        <v>486</v>
      </c>
      <c r="C122" s="122">
        <v>15000</v>
      </c>
      <c r="D122" s="122">
        <v>15000</v>
      </c>
      <c r="E122" s="122">
        <v>15200</v>
      </c>
      <c r="F122" s="122">
        <v>15400</v>
      </c>
    </row>
    <row r="123" spans="1:9">
      <c r="A123" s="132" t="s">
        <v>489</v>
      </c>
      <c r="B123" s="185" t="s">
        <v>490</v>
      </c>
      <c r="C123" s="122">
        <v>16500</v>
      </c>
      <c r="D123" s="122">
        <v>17000</v>
      </c>
      <c r="E123" s="122">
        <v>17200</v>
      </c>
      <c r="F123" s="122">
        <v>17400</v>
      </c>
    </row>
    <row r="124" spans="1:9">
      <c r="A124" s="132" t="s">
        <v>64</v>
      </c>
      <c r="B124" s="185" t="s">
        <v>65</v>
      </c>
      <c r="C124" s="122">
        <v>35000</v>
      </c>
      <c r="D124" s="122">
        <v>40000</v>
      </c>
      <c r="E124" s="122">
        <v>42000</v>
      </c>
      <c r="F124" s="122">
        <v>44000</v>
      </c>
    </row>
    <row r="125" spans="1:9">
      <c r="A125" s="132" t="s">
        <v>66</v>
      </c>
      <c r="B125" s="185" t="s">
        <v>150</v>
      </c>
      <c r="C125" s="122">
        <v>100000</v>
      </c>
      <c r="D125" s="122">
        <v>110000</v>
      </c>
      <c r="E125" s="122">
        <v>112000</v>
      </c>
      <c r="F125" s="122">
        <v>114000</v>
      </c>
    </row>
    <row r="126" spans="1:9">
      <c r="A126" s="132" t="s">
        <v>67</v>
      </c>
      <c r="B126" s="185" t="s">
        <v>223</v>
      </c>
      <c r="C126" s="122">
        <v>10000</v>
      </c>
      <c r="D126" s="122">
        <v>11000</v>
      </c>
      <c r="E126" s="122">
        <v>11200</v>
      </c>
      <c r="F126" s="122">
        <v>11400</v>
      </c>
    </row>
    <row r="127" spans="1:9">
      <c r="A127" s="132" t="s">
        <v>68</v>
      </c>
      <c r="B127" s="185" t="s">
        <v>224</v>
      </c>
      <c r="C127" s="122">
        <v>7500</v>
      </c>
      <c r="D127" s="122">
        <v>8000</v>
      </c>
      <c r="E127" s="122">
        <v>8200</v>
      </c>
      <c r="F127" s="122">
        <v>8400</v>
      </c>
    </row>
    <row r="128" spans="1:9">
      <c r="A128" s="132" t="s">
        <v>69</v>
      </c>
      <c r="B128" s="185" t="s">
        <v>159</v>
      </c>
      <c r="C128" s="122">
        <v>55000</v>
      </c>
      <c r="D128" s="122">
        <v>250000</v>
      </c>
      <c r="E128" s="122">
        <v>270000</v>
      </c>
      <c r="F128" s="122">
        <v>290000</v>
      </c>
    </row>
    <row r="129" spans="1:6">
      <c r="A129" s="132" t="s">
        <v>71</v>
      </c>
      <c r="B129" s="185" t="s">
        <v>599</v>
      </c>
      <c r="C129" s="122">
        <v>50000</v>
      </c>
      <c r="D129" s="122">
        <v>100000</v>
      </c>
      <c r="E129" s="122">
        <v>120000</v>
      </c>
      <c r="F129" s="122">
        <v>140000</v>
      </c>
    </row>
    <row r="130" spans="1:6">
      <c r="A130" s="132" t="s">
        <v>72</v>
      </c>
      <c r="B130" s="185" t="s">
        <v>109</v>
      </c>
      <c r="C130" s="122">
        <v>20000</v>
      </c>
      <c r="D130" s="122">
        <v>22000</v>
      </c>
      <c r="E130" s="122">
        <v>24000</v>
      </c>
      <c r="F130" s="122">
        <v>24000</v>
      </c>
    </row>
    <row r="131" spans="1:6">
      <c r="A131" s="132" t="s">
        <v>73</v>
      </c>
      <c r="B131" s="185" t="s">
        <v>225</v>
      </c>
      <c r="C131" s="122">
        <v>60000</v>
      </c>
      <c r="D131" s="122">
        <v>65000</v>
      </c>
      <c r="E131" s="122">
        <v>67000</v>
      </c>
      <c r="F131" s="122">
        <v>69000</v>
      </c>
    </row>
    <row r="132" spans="1:6">
      <c r="A132" s="132" t="s">
        <v>74</v>
      </c>
      <c r="B132" s="185" t="s">
        <v>470</v>
      </c>
      <c r="C132" s="122">
        <v>800000</v>
      </c>
      <c r="D132" s="122">
        <v>850000</v>
      </c>
      <c r="E132" s="122">
        <v>870000</v>
      </c>
      <c r="F132" s="122">
        <v>890000</v>
      </c>
    </row>
    <row r="133" spans="1:6">
      <c r="A133" s="132" t="s">
        <v>97</v>
      </c>
      <c r="B133" s="185" t="s">
        <v>471</v>
      </c>
      <c r="C133" s="122">
        <v>1000000</v>
      </c>
      <c r="D133" s="122">
        <v>1500000</v>
      </c>
      <c r="E133" s="122">
        <v>1750000</v>
      </c>
      <c r="F133" s="122">
        <v>2000000</v>
      </c>
    </row>
    <row r="134" spans="1:6">
      <c r="A134" s="132" t="s">
        <v>464</v>
      </c>
      <c r="B134" s="185" t="s">
        <v>600</v>
      </c>
      <c r="C134" s="122">
        <v>10000</v>
      </c>
      <c r="D134" s="122">
        <v>11000</v>
      </c>
      <c r="E134" s="122">
        <v>11200</v>
      </c>
      <c r="F134" s="122">
        <v>11400</v>
      </c>
    </row>
    <row r="135" spans="1:6">
      <c r="A135" s="132" t="s">
        <v>75</v>
      </c>
      <c r="B135" s="185" t="s">
        <v>601</v>
      </c>
      <c r="C135" s="122">
        <v>40000</v>
      </c>
      <c r="D135" s="122">
        <v>75000</v>
      </c>
      <c r="E135" s="122">
        <v>77000</v>
      </c>
      <c r="F135" s="122">
        <v>79000</v>
      </c>
    </row>
    <row r="136" spans="1:6">
      <c r="A136" s="132" t="s">
        <v>76</v>
      </c>
      <c r="B136" s="181" t="s">
        <v>300</v>
      </c>
      <c r="C136" s="122">
        <v>11000</v>
      </c>
      <c r="D136" s="122">
        <v>11000</v>
      </c>
      <c r="E136" s="122">
        <v>11200</v>
      </c>
      <c r="F136" s="122">
        <v>11400</v>
      </c>
    </row>
    <row r="137" spans="1:6">
      <c r="A137" s="132" t="s">
        <v>559</v>
      </c>
      <c r="B137" s="181" t="s">
        <v>560</v>
      </c>
      <c r="C137" s="122">
        <v>100000</v>
      </c>
      <c r="D137" s="122">
        <v>200000</v>
      </c>
      <c r="E137" s="122">
        <v>220000</v>
      </c>
      <c r="F137" s="122">
        <v>240000</v>
      </c>
    </row>
    <row r="138" spans="1:6">
      <c r="A138" s="132" t="s">
        <v>181</v>
      </c>
      <c r="B138" s="131" t="s">
        <v>182</v>
      </c>
      <c r="C138" s="122">
        <v>20000</v>
      </c>
      <c r="D138" s="122">
        <v>22000</v>
      </c>
      <c r="E138" s="122">
        <v>24000</v>
      </c>
      <c r="F138" s="122">
        <v>26000</v>
      </c>
    </row>
    <row r="139" spans="1:6">
      <c r="A139" s="132" t="s">
        <v>130</v>
      </c>
      <c r="B139" s="131" t="s">
        <v>437</v>
      </c>
      <c r="C139" s="122">
        <v>30000</v>
      </c>
      <c r="D139" s="122">
        <v>33000</v>
      </c>
      <c r="E139" s="122">
        <v>35000</v>
      </c>
      <c r="F139" s="122">
        <v>37000</v>
      </c>
    </row>
    <row r="140" spans="1:6">
      <c r="A140" s="132" t="s">
        <v>123</v>
      </c>
      <c r="B140" s="185" t="s">
        <v>101</v>
      </c>
      <c r="C140" s="122">
        <v>1000000</v>
      </c>
      <c r="D140" s="122">
        <v>0</v>
      </c>
      <c r="E140" s="122">
        <v>0</v>
      </c>
      <c r="F140" s="122">
        <v>0</v>
      </c>
    </row>
    <row r="141" spans="1:6">
      <c r="A141" s="132" t="s">
        <v>128</v>
      </c>
      <c r="B141" s="185" t="s">
        <v>161</v>
      </c>
      <c r="C141" s="122">
        <v>1000000</v>
      </c>
      <c r="D141" s="122">
        <v>0</v>
      </c>
      <c r="E141" s="122">
        <v>0</v>
      </c>
      <c r="F141" s="122">
        <v>0</v>
      </c>
    </row>
    <row r="142" spans="1:6">
      <c r="A142" s="132" t="s">
        <v>192</v>
      </c>
      <c r="B142" s="185" t="s">
        <v>434</v>
      </c>
      <c r="C142" s="122">
        <v>10000</v>
      </c>
      <c r="D142" s="122">
        <v>11000</v>
      </c>
      <c r="E142" s="122">
        <v>12000</v>
      </c>
      <c r="F142" s="122">
        <v>13000</v>
      </c>
    </row>
    <row r="143" spans="1:6">
      <c r="A143" s="132" t="s">
        <v>133</v>
      </c>
      <c r="B143" s="185" t="s">
        <v>134</v>
      </c>
      <c r="C143" s="122">
        <v>30000</v>
      </c>
      <c r="D143" s="122">
        <v>32500</v>
      </c>
      <c r="E143" s="122">
        <v>35000</v>
      </c>
      <c r="F143" s="122">
        <v>37500</v>
      </c>
    </row>
    <row r="144" spans="1:6">
      <c r="A144" s="132" t="s">
        <v>122</v>
      </c>
      <c r="B144" s="131" t="s">
        <v>70</v>
      </c>
      <c r="C144" s="122">
        <v>20000</v>
      </c>
      <c r="D144" s="122">
        <v>60000</v>
      </c>
      <c r="E144" s="122">
        <v>62000</v>
      </c>
      <c r="F144" s="122">
        <v>64000</v>
      </c>
    </row>
    <row r="145" spans="1:9">
      <c r="A145" s="132" t="s">
        <v>39</v>
      </c>
      <c r="B145" s="131" t="s">
        <v>296</v>
      </c>
      <c r="C145" s="122">
        <v>50000</v>
      </c>
      <c r="D145" s="122">
        <v>55000</v>
      </c>
      <c r="E145" s="122">
        <v>57000</v>
      </c>
      <c r="F145" s="122">
        <v>59000</v>
      </c>
    </row>
    <row r="146" spans="1:9">
      <c r="A146" s="132" t="s">
        <v>497</v>
      </c>
      <c r="B146" s="131" t="s">
        <v>498</v>
      </c>
      <c r="C146" s="122"/>
      <c r="D146" s="122"/>
    </row>
    <row r="147" spans="1:9">
      <c r="A147" s="132"/>
      <c r="B147" s="185"/>
      <c r="C147" s="122"/>
      <c r="D147" s="122"/>
    </row>
    <row r="148" spans="1:9" s="134" customFormat="1">
      <c r="A148" s="243" t="s">
        <v>443</v>
      </c>
      <c r="B148" s="243"/>
      <c r="C148" s="123">
        <f>SUM(C150:C156)</f>
        <v>1790000</v>
      </c>
      <c r="D148" s="123">
        <f>SUM(D149:D156)</f>
        <v>2015000</v>
      </c>
      <c r="E148" s="123">
        <f>SUM(E149:E156)</f>
        <v>2263000</v>
      </c>
      <c r="F148" s="123">
        <f>SUM(F149:F156)</f>
        <v>2511000</v>
      </c>
      <c r="I148" s="183"/>
    </row>
    <row r="149" spans="1:9">
      <c r="D149" s="128"/>
      <c r="E149" s="128"/>
    </row>
    <row r="150" spans="1:9">
      <c r="A150" s="135" t="s">
        <v>435</v>
      </c>
      <c r="B150" s="134" t="s">
        <v>389</v>
      </c>
      <c r="C150" s="128">
        <v>20000</v>
      </c>
      <c r="D150" s="128">
        <v>25000</v>
      </c>
      <c r="E150" s="128">
        <v>27000</v>
      </c>
      <c r="F150" s="122">
        <v>29000</v>
      </c>
    </row>
    <row r="151" spans="1:9">
      <c r="A151" s="132" t="s">
        <v>35</v>
      </c>
      <c r="B151" s="181" t="s">
        <v>103</v>
      </c>
      <c r="C151" s="122">
        <v>20000</v>
      </c>
      <c r="D151" s="128">
        <v>30000</v>
      </c>
      <c r="E151" s="128">
        <v>32000</v>
      </c>
      <c r="F151" s="122">
        <v>34000</v>
      </c>
    </row>
    <row r="152" spans="1:9">
      <c r="A152" s="132" t="s">
        <v>186</v>
      </c>
      <c r="B152" s="185" t="s">
        <v>333</v>
      </c>
      <c r="C152" s="122">
        <v>100000</v>
      </c>
      <c r="D152" s="128">
        <v>50000</v>
      </c>
      <c r="E152" s="128">
        <v>52000</v>
      </c>
      <c r="F152" s="122">
        <v>54000</v>
      </c>
      <c r="G152" s="12"/>
      <c r="H152" s="122"/>
      <c r="I152" s="177"/>
    </row>
    <row r="153" spans="1:9">
      <c r="A153" s="132" t="s">
        <v>238</v>
      </c>
      <c r="B153" s="131" t="s">
        <v>307</v>
      </c>
      <c r="C153" s="122">
        <v>250000</v>
      </c>
      <c r="D153" s="128">
        <v>150000</v>
      </c>
      <c r="E153" s="128">
        <v>170000</v>
      </c>
      <c r="F153" s="122">
        <v>190000</v>
      </c>
    </row>
    <row r="154" spans="1:9">
      <c r="A154" s="132" t="s">
        <v>236</v>
      </c>
      <c r="B154" s="131" t="s">
        <v>237</v>
      </c>
      <c r="C154" s="122">
        <v>350000</v>
      </c>
      <c r="D154" s="128">
        <v>250000</v>
      </c>
      <c r="E154" s="128">
        <v>270000</v>
      </c>
      <c r="F154" s="122">
        <v>290000</v>
      </c>
    </row>
    <row r="155" spans="1:9">
      <c r="A155" s="132" t="s">
        <v>84</v>
      </c>
      <c r="B155" s="134" t="s">
        <v>124</v>
      </c>
      <c r="C155" s="128">
        <v>1000000</v>
      </c>
      <c r="D155" s="128">
        <v>1500000</v>
      </c>
      <c r="E155" s="128">
        <v>1700000</v>
      </c>
      <c r="F155" s="122">
        <v>1900000</v>
      </c>
    </row>
    <row r="156" spans="1:9">
      <c r="A156" s="132" t="s">
        <v>424</v>
      </c>
      <c r="B156" s="131" t="s">
        <v>308</v>
      </c>
      <c r="C156" s="122">
        <v>50000</v>
      </c>
      <c r="D156" s="128">
        <v>10000</v>
      </c>
      <c r="E156" s="128">
        <v>12000</v>
      </c>
      <c r="F156" s="122">
        <v>14000</v>
      </c>
      <c r="G156" s="134"/>
    </row>
    <row r="157" spans="1:9">
      <c r="A157" s="132"/>
      <c r="B157" s="131"/>
      <c r="C157" s="122"/>
      <c r="D157" s="122"/>
      <c r="G157" s="134"/>
    </row>
    <row r="158" spans="1:9" s="134" customFormat="1">
      <c r="A158" s="132"/>
      <c r="B158" s="131"/>
      <c r="C158" s="122"/>
      <c r="D158" s="122"/>
      <c r="E158" s="178"/>
      <c r="F158" s="122"/>
      <c r="G158" s="122"/>
      <c r="H158" s="122"/>
      <c r="I158" s="177"/>
    </row>
    <row r="159" spans="1:9" s="134" customFormat="1">
      <c r="A159" s="241" t="s">
        <v>436</v>
      </c>
      <c r="B159" s="241"/>
      <c r="C159" s="124">
        <f>C161+C162+C163+C164+C165+C166+C167+C168+C169</f>
        <v>23425000</v>
      </c>
      <c r="D159" s="124">
        <f t="shared" ref="D159:F159" si="17">D161+D162+D163+D164+D165+D166+D167+D168+D169</f>
        <v>23000000</v>
      </c>
      <c r="E159" s="124">
        <f t="shared" si="17"/>
        <v>23763000</v>
      </c>
      <c r="F159" s="124">
        <f t="shared" si="17"/>
        <v>24549000</v>
      </c>
      <c r="I159" s="177"/>
    </row>
    <row r="160" spans="1:9">
      <c r="A160" s="129" t="s">
        <v>162</v>
      </c>
      <c r="B160" s="227" t="s">
        <v>340</v>
      </c>
      <c r="C160" s="124"/>
      <c r="D160" s="124"/>
      <c r="E160" s="193"/>
      <c r="G160" s="12"/>
      <c r="H160" s="122"/>
      <c r="I160" s="177"/>
    </row>
    <row r="161" spans="1:9">
      <c r="A161" s="135" t="s">
        <v>435</v>
      </c>
      <c r="B161" s="182" t="s">
        <v>389</v>
      </c>
      <c r="C161" s="122">
        <v>200000</v>
      </c>
      <c r="D161" s="127">
        <v>200000</v>
      </c>
      <c r="E161" s="127">
        <v>220000</v>
      </c>
      <c r="F161" s="122">
        <v>240000</v>
      </c>
      <c r="I161" s="177"/>
    </row>
    <row r="162" spans="1:9">
      <c r="A162" s="132" t="s">
        <v>35</v>
      </c>
      <c r="B162" s="185" t="s">
        <v>103</v>
      </c>
      <c r="C162" s="122">
        <v>40000</v>
      </c>
      <c r="D162" s="127">
        <v>42000</v>
      </c>
      <c r="E162" s="127">
        <v>44000</v>
      </c>
      <c r="F162" s="122">
        <v>46000</v>
      </c>
      <c r="H162" s="122"/>
      <c r="I162" s="177"/>
    </row>
    <row r="163" spans="1:9">
      <c r="A163" s="135" t="s">
        <v>183</v>
      </c>
      <c r="B163" s="182" t="s">
        <v>106</v>
      </c>
      <c r="C163" s="122">
        <v>10000000</v>
      </c>
      <c r="D163" s="127">
        <v>10023000</v>
      </c>
      <c r="E163" s="127">
        <v>10500000</v>
      </c>
      <c r="F163" s="122">
        <v>11000000</v>
      </c>
      <c r="H163" s="122"/>
      <c r="I163" s="177"/>
    </row>
    <row r="164" spans="1:9">
      <c r="A164" s="135" t="s">
        <v>184</v>
      </c>
      <c r="B164" s="134" t="s">
        <v>185</v>
      </c>
      <c r="C164" s="122">
        <v>1500000</v>
      </c>
      <c r="D164" s="127">
        <v>750000</v>
      </c>
      <c r="E164" s="127">
        <v>770000</v>
      </c>
      <c r="F164" s="122">
        <v>790000</v>
      </c>
      <c r="H164" s="122"/>
      <c r="I164" s="177"/>
    </row>
    <row r="165" spans="1:9">
      <c r="A165" s="135" t="s">
        <v>236</v>
      </c>
      <c r="B165" s="134" t="s">
        <v>237</v>
      </c>
      <c r="C165" s="122">
        <v>60000</v>
      </c>
      <c r="D165" s="127">
        <v>60000</v>
      </c>
      <c r="E165" s="127">
        <v>62000</v>
      </c>
      <c r="F165" s="122">
        <v>64000</v>
      </c>
      <c r="H165" s="122"/>
      <c r="I165" s="177"/>
    </row>
    <row r="166" spans="1:9">
      <c r="A166" s="135" t="s">
        <v>420</v>
      </c>
      <c r="B166" s="134" t="s">
        <v>246</v>
      </c>
      <c r="C166" s="122">
        <v>25000</v>
      </c>
      <c r="D166" s="127">
        <v>25000</v>
      </c>
      <c r="E166" s="127">
        <v>27000</v>
      </c>
      <c r="F166" s="122">
        <v>29000</v>
      </c>
      <c r="H166" s="122"/>
      <c r="I166" s="177"/>
    </row>
    <row r="167" spans="1:9">
      <c r="A167" s="135" t="s">
        <v>421</v>
      </c>
      <c r="B167" s="134" t="s">
        <v>239</v>
      </c>
      <c r="C167" s="122">
        <v>1000000</v>
      </c>
      <c r="D167" s="127">
        <v>1250000</v>
      </c>
      <c r="E167" s="127">
        <v>1270000</v>
      </c>
      <c r="F167" s="122">
        <v>1290000</v>
      </c>
      <c r="G167" s="9"/>
      <c r="H167" s="177"/>
      <c r="I167" s="177"/>
    </row>
    <row r="168" spans="1:9">
      <c r="A168" s="135" t="s">
        <v>422</v>
      </c>
      <c r="B168" s="134" t="s">
        <v>240</v>
      </c>
      <c r="C168" s="122">
        <v>600000</v>
      </c>
      <c r="D168" s="127">
        <v>650000</v>
      </c>
      <c r="E168" s="127">
        <v>670000</v>
      </c>
      <c r="F168" s="122">
        <v>690000</v>
      </c>
      <c r="G168" s="9"/>
      <c r="H168" s="177"/>
      <c r="I168" s="177"/>
    </row>
    <row r="169" spans="1:9">
      <c r="A169" s="135" t="s">
        <v>423</v>
      </c>
      <c r="B169" s="182" t="s">
        <v>121</v>
      </c>
      <c r="C169" s="122">
        <v>10000000</v>
      </c>
      <c r="D169" s="127">
        <v>10000000</v>
      </c>
      <c r="E169" s="127">
        <v>10200000</v>
      </c>
      <c r="F169" s="122">
        <v>10400000</v>
      </c>
      <c r="G169" s="9"/>
      <c r="H169" s="177"/>
      <c r="I169" s="177"/>
    </row>
    <row r="170" spans="1:9">
      <c r="A170" s="135"/>
      <c r="B170" s="182"/>
      <c r="C170" s="122"/>
      <c r="D170" s="122"/>
      <c r="E170" s="127"/>
      <c r="F170" s="177"/>
      <c r="G170" s="9"/>
      <c r="I170" s="177"/>
    </row>
    <row r="171" spans="1:9">
      <c r="A171" s="138" t="s">
        <v>201</v>
      </c>
      <c r="B171" s="138"/>
      <c r="C171" s="123">
        <f>C173</f>
        <v>20000</v>
      </c>
      <c r="D171" s="123">
        <f>D173+D174</f>
        <v>100000</v>
      </c>
      <c r="E171" s="123">
        <f t="shared" ref="E171:F171" si="18">E173+E174</f>
        <v>120000</v>
      </c>
      <c r="F171" s="123">
        <f t="shared" si="18"/>
        <v>140000</v>
      </c>
      <c r="H171" s="122"/>
      <c r="I171" s="177"/>
    </row>
    <row r="172" spans="1:9">
      <c r="A172" s="129" t="s">
        <v>162</v>
      </c>
      <c r="B172" s="227" t="s">
        <v>340</v>
      </c>
      <c r="C172" s="123"/>
      <c r="D172" s="123"/>
      <c r="E172" s="123"/>
      <c r="F172" s="177"/>
      <c r="G172" s="9"/>
      <c r="H172" s="177"/>
      <c r="I172" s="177"/>
    </row>
    <row r="173" spans="1:9">
      <c r="A173" s="135" t="s">
        <v>435</v>
      </c>
      <c r="B173" s="182" t="s">
        <v>389</v>
      </c>
      <c r="C173" s="128">
        <v>20000</v>
      </c>
      <c r="D173" s="128">
        <v>100000</v>
      </c>
      <c r="E173" s="128">
        <v>120000</v>
      </c>
      <c r="F173" s="122">
        <v>140000</v>
      </c>
      <c r="G173" s="9"/>
      <c r="H173" s="177"/>
      <c r="I173" s="177"/>
    </row>
    <row r="174" spans="1:9">
      <c r="A174" s="132" t="s">
        <v>602</v>
      </c>
      <c r="B174" s="28" t="s">
        <v>603</v>
      </c>
      <c r="C174" s="123"/>
      <c r="D174" s="128">
        <v>0</v>
      </c>
      <c r="E174" s="122">
        <v>0</v>
      </c>
      <c r="F174" s="122">
        <v>0</v>
      </c>
      <c r="G174" s="9"/>
      <c r="H174" s="177"/>
      <c r="I174" s="177"/>
    </row>
    <row r="175" spans="1:9">
      <c r="A175" s="130"/>
      <c r="B175" s="131"/>
      <c r="C175" s="123"/>
      <c r="D175" s="123"/>
      <c r="E175" s="122"/>
      <c r="F175" s="177"/>
      <c r="G175" s="9"/>
      <c r="H175" s="177"/>
      <c r="I175" s="177"/>
    </row>
    <row r="176" spans="1:9" s="134" customFormat="1">
      <c r="A176" s="138" t="s">
        <v>501</v>
      </c>
      <c r="B176" s="138"/>
      <c r="C176" s="123">
        <f>C177+C178+C179+C180</f>
        <v>453000</v>
      </c>
      <c r="D176" s="123">
        <f t="shared" ref="D176:F176" si="19">D177+D178+D179+D180</f>
        <v>45000</v>
      </c>
      <c r="E176" s="123">
        <f t="shared" si="19"/>
        <v>49200</v>
      </c>
      <c r="F176" s="123">
        <f t="shared" si="19"/>
        <v>53400</v>
      </c>
      <c r="G176" s="177"/>
      <c r="H176" s="177"/>
      <c r="I176" s="177"/>
    </row>
    <row r="177" spans="1:9">
      <c r="A177" s="135" t="s">
        <v>435</v>
      </c>
      <c r="B177" s="182" t="s">
        <v>389</v>
      </c>
      <c r="C177" s="128">
        <v>10000</v>
      </c>
      <c r="D177" s="128">
        <v>10000</v>
      </c>
      <c r="E177" s="128">
        <v>12000</v>
      </c>
      <c r="F177" s="122">
        <v>14000</v>
      </c>
      <c r="G177" s="9"/>
      <c r="H177" s="177"/>
      <c r="I177" s="177"/>
    </row>
    <row r="178" spans="1:9">
      <c r="A178" s="132" t="s">
        <v>35</v>
      </c>
      <c r="B178" s="185" t="s">
        <v>103</v>
      </c>
      <c r="C178" s="128">
        <v>30000</v>
      </c>
      <c r="D178" s="128">
        <v>30000</v>
      </c>
      <c r="E178" s="128">
        <v>32000</v>
      </c>
      <c r="F178" s="122">
        <v>34000</v>
      </c>
      <c r="G178" s="9"/>
      <c r="H178" s="177"/>
      <c r="I178" s="177"/>
    </row>
    <row r="179" spans="1:9">
      <c r="A179" s="132" t="s">
        <v>236</v>
      </c>
      <c r="B179" s="131" t="s">
        <v>508</v>
      </c>
      <c r="C179" s="128">
        <v>5000</v>
      </c>
      <c r="D179" s="128">
        <v>5000</v>
      </c>
      <c r="E179" s="128">
        <v>5200</v>
      </c>
      <c r="F179" s="122">
        <v>5400</v>
      </c>
      <c r="G179" s="9"/>
      <c r="H179" s="177"/>
      <c r="I179" s="177"/>
    </row>
    <row r="180" spans="1:9">
      <c r="A180" s="132" t="s">
        <v>551</v>
      </c>
      <c r="B180" s="131" t="s">
        <v>552</v>
      </c>
      <c r="C180" s="128">
        <v>408000</v>
      </c>
      <c r="D180" s="128"/>
      <c r="E180" s="128"/>
      <c r="G180" s="9"/>
      <c r="H180" s="177"/>
      <c r="I180" s="177"/>
    </row>
    <row r="181" spans="1:9">
      <c r="A181" s="130"/>
      <c r="B181" s="131"/>
      <c r="C181" s="123"/>
      <c r="D181" s="123"/>
      <c r="E181" s="122"/>
      <c r="F181" s="177"/>
      <c r="G181" s="9"/>
      <c r="H181" s="177"/>
      <c r="I181" s="177"/>
    </row>
    <row r="182" spans="1:9">
      <c r="A182" s="130"/>
      <c r="B182" s="131"/>
      <c r="C182" s="123"/>
      <c r="D182" s="123"/>
      <c r="E182" s="122"/>
      <c r="F182" s="177"/>
      <c r="G182" s="9"/>
      <c r="H182" s="177"/>
      <c r="I182" s="177"/>
    </row>
    <row r="183" spans="1:9">
      <c r="A183" s="138" t="s">
        <v>502</v>
      </c>
      <c r="B183" s="138"/>
      <c r="C183" s="123">
        <f t="shared" ref="C183" si="20">C199+C202</f>
        <v>30000</v>
      </c>
      <c r="D183" s="123">
        <f t="shared" ref="D183:E183" si="21">SUM(D184:D204)</f>
        <v>830000</v>
      </c>
      <c r="E183" s="123">
        <f t="shared" si="21"/>
        <v>918000</v>
      </c>
      <c r="F183" s="123">
        <f>SUM(F184:F204)</f>
        <v>1006000</v>
      </c>
      <c r="G183" s="9"/>
      <c r="H183" s="177"/>
      <c r="I183" s="177"/>
    </row>
    <row r="184" spans="1:9">
      <c r="A184" s="132" t="s">
        <v>23</v>
      </c>
      <c r="B184" s="215" t="s">
        <v>568</v>
      </c>
      <c r="C184" s="123"/>
      <c r="D184" s="128">
        <v>20000</v>
      </c>
      <c r="E184" s="128">
        <v>22000</v>
      </c>
      <c r="F184" s="128">
        <v>24000</v>
      </c>
      <c r="G184" s="122"/>
      <c r="H184" s="177"/>
      <c r="I184" s="177"/>
    </row>
    <row r="185" spans="1:9">
      <c r="A185" s="132" t="s">
        <v>25</v>
      </c>
      <c r="B185" s="215" t="s">
        <v>24</v>
      </c>
      <c r="C185" s="123"/>
      <c r="D185" s="128">
        <v>100000</v>
      </c>
      <c r="E185" s="128">
        <v>120000</v>
      </c>
      <c r="F185" s="128">
        <v>140000</v>
      </c>
      <c r="G185" s="122"/>
      <c r="H185" s="177"/>
      <c r="I185" s="177"/>
    </row>
    <row r="186" spans="1:9">
      <c r="A186" s="132" t="s">
        <v>194</v>
      </c>
      <c r="B186" s="215" t="s">
        <v>178</v>
      </c>
      <c r="C186" s="123"/>
      <c r="D186" s="128">
        <v>50000</v>
      </c>
      <c r="E186" s="128">
        <v>52000</v>
      </c>
      <c r="F186" s="128">
        <v>54000</v>
      </c>
      <c r="G186" s="122"/>
      <c r="H186" s="177"/>
      <c r="I186" s="177"/>
    </row>
    <row r="187" spans="1:9">
      <c r="A187" s="132" t="s">
        <v>36</v>
      </c>
      <c r="B187" s="215" t="s">
        <v>569</v>
      </c>
      <c r="C187" s="123"/>
      <c r="D187" s="128">
        <v>75000</v>
      </c>
      <c r="E187" s="128">
        <v>77000</v>
      </c>
      <c r="F187" s="128">
        <v>79000</v>
      </c>
      <c r="G187" s="122"/>
      <c r="H187" s="177"/>
      <c r="I187" s="177"/>
    </row>
    <row r="188" spans="1:9">
      <c r="A188" s="132" t="s">
        <v>138</v>
      </c>
      <c r="B188" s="215" t="s">
        <v>590</v>
      </c>
      <c r="C188" s="123"/>
      <c r="D188" s="128">
        <v>0</v>
      </c>
      <c r="E188" s="128"/>
      <c r="F188" s="128"/>
      <c r="G188" s="122"/>
      <c r="H188" s="177"/>
      <c r="I188" s="177"/>
    </row>
    <row r="189" spans="1:9">
      <c r="A189" s="132" t="s">
        <v>577</v>
      </c>
      <c r="B189" s="215" t="s">
        <v>578</v>
      </c>
      <c r="C189" s="123"/>
      <c r="D189" s="128">
        <v>25000</v>
      </c>
      <c r="E189" s="128">
        <v>27000</v>
      </c>
      <c r="F189" s="128">
        <v>29000</v>
      </c>
      <c r="G189" s="122"/>
      <c r="H189" s="177"/>
      <c r="I189" s="177"/>
    </row>
    <row r="190" spans="1:9">
      <c r="A190" s="132" t="s">
        <v>579</v>
      </c>
      <c r="B190" s="215" t="s">
        <v>582</v>
      </c>
      <c r="C190" s="123"/>
      <c r="D190" s="128">
        <v>100000</v>
      </c>
      <c r="E190" s="128">
        <v>120000</v>
      </c>
      <c r="F190" s="128">
        <v>140000</v>
      </c>
      <c r="G190" s="122"/>
      <c r="H190" s="177"/>
      <c r="I190" s="177"/>
    </row>
    <row r="191" spans="1:9">
      <c r="A191" s="132" t="s">
        <v>580</v>
      </c>
      <c r="B191" s="215" t="s">
        <v>581</v>
      </c>
      <c r="C191" s="123"/>
      <c r="D191" s="128">
        <v>20000</v>
      </c>
      <c r="E191" s="128">
        <v>22000</v>
      </c>
      <c r="F191" s="128">
        <v>24000</v>
      </c>
      <c r="G191" s="122"/>
      <c r="H191" s="177"/>
      <c r="I191" s="177"/>
    </row>
    <row r="192" spans="1:9">
      <c r="A192" s="132" t="s">
        <v>583</v>
      </c>
      <c r="B192" s="215" t="s">
        <v>584</v>
      </c>
      <c r="C192" s="123"/>
      <c r="D192" s="128">
        <v>20000</v>
      </c>
      <c r="E192" s="128">
        <v>22000</v>
      </c>
      <c r="F192" s="128">
        <v>24000</v>
      </c>
      <c r="G192" s="122"/>
      <c r="H192" s="177"/>
      <c r="I192" s="177"/>
    </row>
    <row r="193" spans="1:9">
      <c r="A193" s="132" t="s">
        <v>585</v>
      </c>
      <c r="B193" s="215" t="s">
        <v>586</v>
      </c>
      <c r="C193" s="123"/>
      <c r="D193" s="128">
        <v>50000</v>
      </c>
      <c r="E193" s="128">
        <v>52000</v>
      </c>
      <c r="F193" s="128">
        <v>54000</v>
      </c>
      <c r="G193" s="122"/>
      <c r="H193" s="177"/>
      <c r="I193" s="177"/>
    </row>
    <row r="194" spans="1:9">
      <c r="A194" s="132" t="s">
        <v>535</v>
      </c>
      <c r="B194" s="215" t="s">
        <v>570</v>
      </c>
      <c r="C194" s="123"/>
      <c r="D194" s="128">
        <v>50000</v>
      </c>
      <c r="E194" s="128">
        <v>52000</v>
      </c>
      <c r="F194" s="128">
        <v>54000</v>
      </c>
      <c r="G194" s="122"/>
      <c r="H194" s="177"/>
      <c r="I194" s="177"/>
    </row>
    <row r="195" spans="1:9">
      <c r="A195" s="132" t="s">
        <v>305</v>
      </c>
      <c r="B195" s="215" t="s">
        <v>306</v>
      </c>
      <c r="C195" s="123"/>
      <c r="D195" s="128">
        <v>0</v>
      </c>
      <c r="E195" s="128">
        <v>0</v>
      </c>
      <c r="F195" s="128">
        <v>0</v>
      </c>
      <c r="G195" s="122"/>
      <c r="H195" s="177"/>
      <c r="I195" s="177"/>
    </row>
    <row r="196" spans="1:9">
      <c r="A196" s="132" t="s">
        <v>56</v>
      </c>
      <c r="B196" s="215" t="s">
        <v>571</v>
      </c>
      <c r="C196" s="123"/>
      <c r="D196" s="128">
        <v>15000</v>
      </c>
      <c r="E196" s="128">
        <v>17000</v>
      </c>
      <c r="F196" s="128">
        <v>19000</v>
      </c>
      <c r="G196" s="122"/>
      <c r="H196" s="177"/>
      <c r="I196" s="177"/>
    </row>
    <row r="197" spans="1:9">
      <c r="A197" s="132" t="s">
        <v>572</v>
      </c>
      <c r="B197" s="215" t="s">
        <v>573</v>
      </c>
      <c r="C197" s="123"/>
      <c r="D197" s="128">
        <v>20000</v>
      </c>
      <c r="E197" s="128">
        <v>22000</v>
      </c>
      <c r="F197" s="128">
        <v>24000</v>
      </c>
      <c r="G197" s="122"/>
      <c r="H197" s="177"/>
      <c r="I197" s="177"/>
    </row>
    <row r="198" spans="1:9">
      <c r="A198" s="132" t="s">
        <v>594</v>
      </c>
      <c r="B198" s="215" t="s">
        <v>574</v>
      </c>
      <c r="C198" s="123"/>
      <c r="D198" s="128">
        <v>0</v>
      </c>
      <c r="E198" s="128">
        <v>0</v>
      </c>
      <c r="F198" s="128">
        <v>0</v>
      </c>
      <c r="G198" s="122"/>
      <c r="H198" s="177"/>
      <c r="I198" s="177"/>
    </row>
    <row r="199" spans="1:9">
      <c r="A199" s="132" t="s">
        <v>35</v>
      </c>
      <c r="B199" s="131" t="s">
        <v>103</v>
      </c>
      <c r="C199" s="128">
        <v>10000</v>
      </c>
      <c r="D199" s="128">
        <v>15000</v>
      </c>
      <c r="E199" s="128">
        <v>17000</v>
      </c>
      <c r="F199" s="122">
        <v>19000</v>
      </c>
      <c r="G199" s="122"/>
      <c r="H199" s="177"/>
      <c r="I199" s="177"/>
    </row>
    <row r="200" spans="1:9">
      <c r="A200" s="132" t="s">
        <v>575</v>
      </c>
      <c r="B200" s="131" t="s">
        <v>576</v>
      </c>
      <c r="C200" s="128"/>
      <c r="D200" s="128">
        <v>0</v>
      </c>
      <c r="E200" s="128">
        <v>0</v>
      </c>
      <c r="F200" s="122">
        <v>0</v>
      </c>
      <c r="G200" s="122"/>
      <c r="H200" s="177"/>
      <c r="I200" s="177"/>
    </row>
    <row r="201" spans="1:9">
      <c r="A201" s="132" t="s">
        <v>62</v>
      </c>
      <c r="B201" s="131" t="s">
        <v>587</v>
      </c>
      <c r="C201" s="128"/>
      <c r="D201" s="128">
        <v>50000</v>
      </c>
      <c r="E201" s="128">
        <v>52000</v>
      </c>
      <c r="F201" s="122">
        <v>54000</v>
      </c>
      <c r="G201" s="122"/>
      <c r="H201" s="177"/>
      <c r="I201" s="177"/>
    </row>
    <row r="202" spans="1:9">
      <c r="A202" s="135" t="s">
        <v>63</v>
      </c>
      <c r="B202" s="182" t="s">
        <v>107</v>
      </c>
      <c r="C202" s="128">
        <v>20000</v>
      </c>
      <c r="D202" s="128">
        <v>50000</v>
      </c>
      <c r="E202" s="128">
        <v>52000</v>
      </c>
      <c r="F202" s="122">
        <v>54000</v>
      </c>
      <c r="G202" s="122"/>
      <c r="H202" s="177"/>
      <c r="I202" s="177"/>
    </row>
    <row r="203" spans="1:9">
      <c r="A203" s="135" t="s">
        <v>588</v>
      </c>
      <c r="B203" s="182" t="s">
        <v>589</v>
      </c>
      <c r="C203" s="128"/>
      <c r="D203" s="128">
        <v>20000</v>
      </c>
      <c r="E203" s="128">
        <v>22000</v>
      </c>
      <c r="F203" s="128">
        <v>24000</v>
      </c>
      <c r="G203" s="122"/>
      <c r="H203" s="177"/>
      <c r="I203" s="177"/>
    </row>
    <row r="204" spans="1:9">
      <c r="A204" s="135" t="s">
        <v>457</v>
      </c>
      <c r="B204" s="182" t="s">
        <v>458</v>
      </c>
      <c r="C204" s="128"/>
      <c r="D204" s="128">
        <v>150000</v>
      </c>
      <c r="E204" s="128">
        <v>170000</v>
      </c>
      <c r="F204" s="122">
        <v>190000</v>
      </c>
      <c r="G204" s="122"/>
      <c r="H204" s="177"/>
      <c r="I204" s="177"/>
    </row>
    <row r="205" spans="1:9">
      <c r="A205" s="130"/>
      <c r="B205" s="131"/>
      <c r="C205" s="128"/>
      <c r="D205" s="128"/>
      <c r="E205" s="122"/>
      <c r="F205" s="177"/>
      <c r="G205" s="9"/>
      <c r="H205" s="177"/>
      <c r="I205" s="177"/>
    </row>
    <row r="206" spans="1:9">
      <c r="A206" s="146" t="s">
        <v>511</v>
      </c>
      <c r="B206" s="145" t="s">
        <v>512</v>
      </c>
      <c r="C206" s="123">
        <f>C207+C208+C209+C210+C211+C212+C213+C214+C215+C216+C217</f>
        <v>8705000</v>
      </c>
      <c r="D206" s="123">
        <f t="shared" ref="D206:F206" si="22">D207+D208+D209+D210+D211+D212+D213+D214+D215+D216+D217</f>
        <v>9500000</v>
      </c>
      <c r="E206" s="123">
        <f t="shared" si="22"/>
        <v>11042000</v>
      </c>
      <c r="F206" s="123">
        <f t="shared" si="22"/>
        <v>12611000</v>
      </c>
      <c r="G206" s="9"/>
      <c r="H206" s="177"/>
      <c r="I206" s="177"/>
    </row>
    <row r="207" spans="1:9">
      <c r="A207" s="139" t="s">
        <v>435</v>
      </c>
      <c r="B207" s="182" t="s">
        <v>389</v>
      </c>
      <c r="C207" s="128">
        <v>10000</v>
      </c>
      <c r="D207" s="128"/>
      <c r="E207" s="128"/>
      <c r="G207" s="9"/>
      <c r="H207" s="177"/>
      <c r="I207" s="177"/>
    </row>
    <row r="208" spans="1:9">
      <c r="A208" s="130" t="s">
        <v>535</v>
      </c>
      <c r="B208" s="194" t="s">
        <v>536</v>
      </c>
      <c r="C208" s="128">
        <v>800000</v>
      </c>
      <c r="D208" s="128">
        <v>100000</v>
      </c>
      <c r="E208" s="128">
        <v>125000</v>
      </c>
      <c r="F208" s="122">
        <v>150000</v>
      </c>
      <c r="G208" s="9"/>
      <c r="H208" s="177"/>
      <c r="I208" s="177"/>
    </row>
    <row r="209" spans="1:9">
      <c r="A209" s="130" t="s">
        <v>186</v>
      </c>
      <c r="B209" s="194" t="s">
        <v>473</v>
      </c>
      <c r="C209" s="128">
        <v>0</v>
      </c>
      <c r="D209" s="128">
        <v>3000</v>
      </c>
      <c r="E209" s="128">
        <v>5000</v>
      </c>
      <c r="F209" s="122">
        <v>7000</v>
      </c>
      <c r="G209" s="9"/>
      <c r="H209" s="177"/>
      <c r="I209" s="177"/>
    </row>
    <row r="210" spans="1:9">
      <c r="A210" s="130" t="s">
        <v>35</v>
      </c>
      <c r="B210" s="194" t="s">
        <v>103</v>
      </c>
      <c r="C210" s="128">
        <v>70000</v>
      </c>
      <c r="D210" s="128">
        <v>70000</v>
      </c>
      <c r="E210" s="128">
        <v>72000</v>
      </c>
      <c r="F210" s="122">
        <v>74000</v>
      </c>
      <c r="G210" s="9"/>
      <c r="H210" s="177"/>
      <c r="I210" s="177"/>
    </row>
    <row r="211" spans="1:9">
      <c r="A211" s="130" t="s">
        <v>197</v>
      </c>
      <c r="B211" s="194" t="s">
        <v>537</v>
      </c>
      <c r="C211" s="128">
        <v>2000000</v>
      </c>
      <c r="D211" s="128">
        <v>2427000</v>
      </c>
      <c r="E211" s="128">
        <v>2800000</v>
      </c>
      <c r="F211" s="122">
        <v>3200000</v>
      </c>
      <c r="G211" s="9"/>
      <c r="H211" s="177"/>
      <c r="I211" s="177"/>
    </row>
    <row r="212" spans="1:9">
      <c r="A212" s="130" t="s">
        <v>416</v>
      </c>
      <c r="B212" s="195" t="s">
        <v>538</v>
      </c>
      <c r="C212" s="128">
        <v>350000</v>
      </c>
      <c r="D212" s="128">
        <v>500000</v>
      </c>
      <c r="E212" s="128">
        <v>520000</v>
      </c>
      <c r="F212" s="122">
        <v>540000</v>
      </c>
      <c r="G212" s="9"/>
      <c r="H212" s="177"/>
      <c r="I212" s="177"/>
    </row>
    <row r="213" spans="1:9">
      <c r="A213" s="130" t="s">
        <v>142</v>
      </c>
      <c r="B213" s="195" t="s">
        <v>149</v>
      </c>
      <c r="C213" s="128">
        <v>2000000</v>
      </c>
      <c r="D213" s="128">
        <v>1500000</v>
      </c>
      <c r="E213" s="128">
        <v>1750000</v>
      </c>
      <c r="F213" s="122">
        <v>2000000</v>
      </c>
      <c r="G213" s="9"/>
      <c r="H213" s="177"/>
      <c r="I213" s="177"/>
    </row>
    <row r="214" spans="1:9">
      <c r="A214" s="130" t="s">
        <v>417</v>
      </c>
      <c r="B214" s="195" t="s">
        <v>539</v>
      </c>
      <c r="C214" s="128">
        <v>175000</v>
      </c>
      <c r="D214" s="128">
        <v>200000</v>
      </c>
      <c r="E214" s="128">
        <v>220000</v>
      </c>
      <c r="F214" s="122">
        <v>240000</v>
      </c>
      <c r="G214" s="9"/>
      <c r="H214" s="177"/>
      <c r="I214" s="177"/>
    </row>
    <row r="215" spans="1:9">
      <c r="A215" s="130" t="s">
        <v>418</v>
      </c>
      <c r="B215" s="195" t="s">
        <v>540</v>
      </c>
      <c r="C215" s="128">
        <v>1000000</v>
      </c>
      <c r="D215" s="128">
        <v>2000000</v>
      </c>
      <c r="E215" s="128">
        <v>2200000</v>
      </c>
      <c r="F215" s="122">
        <v>2400000</v>
      </c>
      <c r="G215" s="9"/>
      <c r="H215" s="177"/>
      <c r="I215" s="177"/>
    </row>
    <row r="216" spans="1:9">
      <c r="A216" s="130" t="s">
        <v>419</v>
      </c>
      <c r="B216" s="195" t="s">
        <v>541</v>
      </c>
      <c r="C216" s="128">
        <v>300000</v>
      </c>
      <c r="D216" s="128">
        <v>1500000</v>
      </c>
      <c r="E216" s="128">
        <v>1750000</v>
      </c>
      <c r="F216" s="122">
        <v>2000000</v>
      </c>
      <c r="G216" s="9"/>
      <c r="H216" s="177"/>
      <c r="I216" s="177"/>
    </row>
    <row r="217" spans="1:9">
      <c r="A217" s="130" t="s">
        <v>503</v>
      </c>
      <c r="B217" s="195" t="s">
        <v>504</v>
      </c>
      <c r="C217" s="128">
        <v>2000000</v>
      </c>
      <c r="D217" s="128">
        <v>1200000</v>
      </c>
      <c r="E217" s="128">
        <v>1600000</v>
      </c>
      <c r="F217" s="122">
        <v>2000000</v>
      </c>
      <c r="G217" s="9"/>
      <c r="H217" s="177"/>
      <c r="I217" s="177"/>
    </row>
    <row r="218" spans="1:9">
      <c r="A218" s="130"/>
      <c r="B218" s="131"/>
      <c r="C218" s="128"/>
      <c r="D218" s="128"/>
      <c r="E218" s="122"/>
      <c r="G218" s="9"/>
      <c r="H218" s="177"/>
      <c r="I218" s="177"/>
    </row>
    <row r="219" spans="1:9">
      <c r="A219" s="130"/>
      <c r="B219" s="131"/>
      <c r="C219" s="123"/>
      <c r="D219" s="123"/>
      <c r="E219" s="122"/>
      <c r="F219" s="177"/>
      <c r="G219" s="9"/>
      <c r="H219" s="177"/>
      <c r="I219" s="177"/>
    </row>
    <row r="220" spans="1:9">
      <c r="A220" s="130"/>
      <c r="B220" s="131"/>
      <c r="C220" s="123"/>
      <c r="D220" s="123"/>
      <c r="E220" s="122"/>
      <c r="F220" s="177"/>
      <c r="G220" s="9"/>
      <c r="H220" s="177"/>
      <c r="I220" s="177"/>
    </row>
    <row r="221" spans="1:9">
      <c r="A221" s="132"/>
      <c r="B221" s="229" t="s">
        <v>136</v>
      </c>
      <c r="C221" s="196">
        <f>C4+C17+C29+C70+C78+C82+C148+C159+C171+C176+C183+C206</f>
        <v>74633278</v>
      </c>
      <c r="D221" s="196">
        <f>D4+D17+D29+D70+D78+D82+D148+D159+D171+D176+D183+D206</f>
        <v>88672479</v>
      </c>
      <c r="E221" s="196">
        <f>E4+E17+E29+E70+E78+E82+E148+E159+E171+E176+E183+E206</f>
        <v>94593600</v>
      </c>
      <c r="F221" s="196">
        <f>F4+F17+F29+F70+F78+F82+F148+F159+F171+F176+F183+F206</f>
        <v>100498200</v>
      </c>
      <c r="H221" s="122"/>
      <c r="I221" s="177"/>
    </row>
    <row r="222" spans="1:9">
      <c r="A222" s="132"/>
      <c r="B222" s="145" t="s">
        <v>131</v>
      </c>
      <c r="C222" s="197">
        <f>Acıgöl!C35+Avanos!C34+D.Kuyu!C38+Gülşhr!C34+H.Bektş!C36+Kozklı!C34+Ürgüp!C35</f>
        <v>1558510</v>
      </c>
      <c r="D222" s="197">
        <f>Acıgöl!D35+Avanos!D34+D.Kuyu!D38+Gülşhr!D34+H.Bektş!D36+Kozklı!D34+Ürgüp!D35</f>
        <v>1600300</v>
      </c>
      <c r="E222" s="197">
        <f>Acıgöl!E35+Avanos!E34+D.Kuyu!E38+Gülşhr!E34+H.Bektş!E36+Kozklı!E34+Ürgüp!E35</f>
        <v>1684900</v>
      </c>
      <c r="F222" s="197">
        <f>Acıgöl!F35+Avanos!F34+D.Kuyu!F38+Gülşhr!F34+H.Bektş!F36+Kozklı!F34+Ürgüp!F35</f>
        <v>1774300</v>
      </c>
      <c r="G222" s="9"/>
      <c r="H222" s="177"/>
      <c r="I222" s="177"/>
    </row>
    <row r="223" spans="1:9">
      <c r="A223" s="132"/>
      <c r="B223" s="145" t="s">
        <v>127</v>
      </c>
      <c r="C223" s="197">
        <f t="shared" ref="C223:F223" si="23">C221+C222</f>
        <v>76191788</v>
      </c>
      <c r="D223" s="197">
        <f t="shared" si="23"/>
        <v>90272779</v>
      </c>
      <c r="E223" s="197">
        <f t="shared" si="23"/>
        <v>96278500</v>
      </c>
      <c r="F223" s="197">
        <f t="shared" si="23"/>
        <v>102272500</v>
      </c>
      <c r="I223" s="134"/>
    </row>
    <row r="224" spans="1:9">
      <c r="A224" s="130"/>
      <c r="B224" s="145" t="s">
        <v>132</v>
      </c>
      <c r="C224" s="197">
        <f>'2018-Dğr.Kur.'!D4+'2018-Dğr.Kur.'!D10+'2018-Dğr.Kur.'!D17+'2018-Dğr.Kur.'!D28+'2018-Dğr.Kur.'!D33+'2018-Dğr.Kur.'!D38+'2018-Dğr.Kur.'!D47+'2018-Dğr.Kur.'!D56+'2018-Dğr.Kur.'!D68</f>
        <v>14808212</v>
      </c>
      <c r="D224" s="197">
        <f>'2018-Dğr.Kur.'!E4+'2018-Dğr.Kur.'!E10+'2018-Dğr.Kur.'!E17+'2018-Dğr.Kur.'!E28+'2018-Dğr.Kur.'!E33+'2018-Dğr.Kur.'!E38+'2018-Dğr.Kur.'!E47+'2018-Dğr.Kur.'!E56+'2018-Dğr.Kur.'!E68</f>
        <v>13727221</v>
      </c>
      <c r="E224" s="197">
        <f>'2018-Dğr.Kur.'!F4+'2018-Dğr.Kur.'!F10+'2018-Dğr.Kur.'!F17+'2018-Dğr.Kur.'!F28+'2018-Dğr.Kur.'!F33+'2018-Dğr.Kur.'!F38+'2018-Dğr.Kur.'!F47+'2018-Dğr.Kur.'!F56+'2018-Dğr.Kur.'!F68</f>
        <v>14721500</v>
      </c>
      <c r="F224" s="197">
        <f>'2018-Dğr.Kur.'!G4+'2018-Dğr.Kur.'!G10+'2018-Dğr.Kur.'!G17+'2018-Dğr.Kur.'!G28+'2018-Dğr.Kur.'!G33+'2018-Dğr.Kur.'!G38+'2018-Dğr.Kur.'!G47+'2018-Dğr.Kur.'!G56+'2018-Dğr.Kur.'!G68</f>
        <v>15727500</v>
      </c>
      <c r="I224" s="177"/>
    </row>
    <row r="225" spans="1:9">
      <c r="A225" s="130"/>
      <c r="B225" s="145"/>
      <c r="C225" s="197"/>
      <c r="D225" s="197"/>
      <c r="F225" s="177"/>
      <c r="I225" s="177"/>
    </row>
    <row r="226" spans="1:9">
      <c r="A226" s="130"/>
      <c r="B226" s="145" t="s">
        <v>3</v>
      </c>
      <c r="C226" s="197">
        <f t="shared" ref="C226:F226" si="24">C223+C224</f>
        <v>91000000</v>
      </c>
      <c r="D226" s="197">
        <f t="shared" si="24"/>
        <v>104000000</v>
      </c>
      <c r="E226" s="197">
        <f t="shared" si="24"/>
        <v>111000000</v>
      </c>
      <c r="F226" s="197">
        <f t="shared" si="24"/>
        <v>118000000</v>
      </c>
      <c r="I226" s="177"/>
    </row>
    <row r="227" spans="1:9">
      <c r="A227" s="130"/>
      <c r="B227" s="145"/>
      <c r="C227" s="198"/>
      <c r="D227" s="198"/>
      <c r="E227" s="122"/>
      <c r="I227" s="134"/>
    </row>
    <row r="228" spans="1:9">
      <c r="A228" s="130"/>
      <c r="F228" s="177"/>
      <c r="I228" s="177"/>
    </row>
    <row r="229" spans="1:9">
      <c r="A229" s="130"/>
      <c r="B229" s="145"/>
      <c r="C229" s="197"/>
      <c r="D229" s="197"/>
      <c r="E229" s="122"/>
      <c r="F229" s="177"/>
      <c r="G229" s="9"/>
      <c r="H229" s="177"/>
      <c r="I229" s="177"/>
    </row>
    <row r="230" spans="1:9">
      <c r="A230" s="130"/>
      <c r="B230" s="145"/>
      <c r="C230" s="198"/>
      <c r="D230" s="198"/>
      <c r="E230" s="122"/>
      <c r="I230" s="134"/>
    </row>
    <row r="231" spans="1:9">
      <c r="A231" s="130"/>
      <c r="B231" s="145"/>
      <c r="C231" s="197"/>
      <c r="D231" s="197"/>
      <c r="E231" s="122"/>
      <c r="I231" s="134"/>
    </row>
    <row r="232" spans="1:9">
      <c r="A232" s="134"/>
      <c r="C232" s="122"/>
      <c r="E232" s="122"/>
      <c r="I232" s="134"/>
    </row>
    <row r="233" spans="1:9">
      <c r="A233" s="134"/>
      <c r="E233" s="122"/>
      <c r="I233" s="134"/>
    </row>
    <row r="234" spans="1:9">
      <c r="E234" s="122"/>
      <c r="I234" s="134"/>
    </row>
    <row r="235" spans="1:9">
      <c r="D235" s="129"/>
      <c r="I235" s="134"/>
    </row>
    <row r="236" spans="1:9">
      <c r="C236" s="122"/>
      <c r="D236" s="122"/>
    </row>
    <row r="237" spans="1:9">
      <c r="A237" s="134"/>
      <c r="C237" s="140"/>
      <c r="D237" s="140"/>
      <c r="F237" s="199"/>
      <c r="G237" s="3"/>
      <c r="H237" s="140"/>
      <c r="I237" s="177"/>
    </row>
    <row r="238" spans="1:9">
      <c r="A238" s="140"/>
      <c r="C238" s="122"/>
      <c r="D238" s="122"/>
      <c r="G238" s="12"/>
      <c r="H238" s="122"/>
      <c r="I238" s="177"/>
    </row>
    <row r="239" spans="1:9">
      <c r="A239" s="140"/>
      <c r="C239" s="122"/>
      <c r="I239" s="177"/>
    </row>
    <row r="240" spans="1:9">
      <c r="A240" s="140"/>
      <c r="C240" s="122"/>
      <c r="I240" s="177"/>
    </row>
    <row r="241" spans="1:9">
      <c r="A241" s="140"/>
      <c r="C241" s="122"/>
      <c r="I241" s="177"/>
    </row>
    <row r="242" spans="1:9">
      <c r="A242" s="140"/>
      <c r="I242" s="177"/>
    </row>
    <row r="243" spans="1:9">
      <c r="A243" s="140"/>
      <c r="C243" s="122"/>
      <c r="I243" s="177"/>
    </row>
    <row r="244" spans="1:9">
      <c r="A244" s="140"/>
      <c r="C244" s="122"/>
      <c r="I244" s="177"/>
    </row>
    <row r="245" spans="1:9">
      <c r="A245" s="140"/>
      <c r="C245" s="122"/>
      <c r="I245" s="177"/>
    </row>
    <row r="246" spans="1:9">
      <c r="A246" s="141"/>
      <c r="I246" s="177"/>
    </row>
  </sheetData>
  <customSheetViews>
    <customSheetView guid="{6B692ABD-B982-4ECB-8AD3-F077BF26FDED}" showPageBreaks="1" showRuler="0" topLeftCell="A67">
      <selection activeCell="E71" sqref="E71"/>
      <pageMargins left="0.94488188976377963" right="0.35433070866141736" top="0" bottom="0" header="0" footer="0"/>
      <pageSetup paperSize="9" orientation="portrait" horizontalDpi="120" verticalDpi="72" r:id="rId1"/>
      <headerFooter alignWithMargins="0"/>
    </customSheetView>
    <customSheetView guid="{996B1CA1-B12F-11D4-8E1E-0010B54D9510}" showPageBreaks="1" showRuler="0" topLeftCell="A260">
      <selection activeCell="C282" sqref="C282"/>
      <pageMargins left="0.94488188976377963" right="0.35433070866141736" top="0" bottom="0" header="0" footer="0"/>
      <pageSetup paperSize="9" orientation="portrait" horizontalDpi="120" verticalDpi="72" r:id="rId2"/>
      <headerFooter alignWithMargins="0"/>
    </customSheetView>
  </customSheetViews>
  <mergeCells count="9">
    <mergeCell ref="A159:B159"/>
    <mergeCell ref="A78:B78"/>
    <mergeCell ref="A82:B82"/>
    <mergeCell ref="A1:D1"/>
    <mergeCell ref="A17:B17"/>
    <mergeCell ref="A4:B4"/>
    <mergeCell ref="A29:B29"/>
    <mergeCell ref="A148:B148"/>
    <mergeCell ref="A70:B70"/>
  </mergeCells>
  <phoneticPr fontId="0" type="noConversion"/>
  <pageMargins left="0.55118110236220474" right="0.15748031496062992" top="0.19685039370078741" bottom="0.19685039370078741" header="0" footer="0"/>
  <pageSetup paperSize="9" scale="94" orientation="portrait" horizontalDpi="120" verticalDpi="72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activeCell="F38" sqref="F38"/>
    </sheetView>
  </sheetViews>
  <sheetFormatPr defaultRowHeight="12.75"/>
  <cols>
    <col min="1" max="1" width="8.28515625" style="1" bestFit="1" customWidth="1"/>
    <col min="2" max="2" width="36.28515625" style="1" customWidth="1"/>
    <col min="3" max="3" width="11.7109375" style="1" customWidth="1"/>
    <col min="4" max="4" width="11.5703125" style="1" customWidth="1"/>
    <col min="5" max="6" width="11.28515625" style="1" bestFit="1" customWidth="1"/>
    <col min="7" max="8" width="9.140625" style="1"/>
    <col min="9" max="9" width="12.42578125" style="1" customWidth="1"/>
    <col min="10" max="10" width="14.28515625" style="1" customWidth="1"/>
    <col min="11" max="11" width="13.5703125" style="1" customWidth="1"/>
    <col min="12" max="16384" width="9.140625" style="1"/>
  </cols>
  <sheetData>
    <row r="1" spans="1:10" ht="18.75">
      <c r="A1" s="244" t="s">
        <v>546</v>
      </c>
      <c r="B1" s="244"/>
      <c r="C1" s="13">
        <v>2018</v>
      </c>
      <c r="D1" s="13">
        <v>2019</v>
      </c>
      <c r="E1" s="142">
        <v>2020</v>
      </c>
      <c r="F1" s="213">
        <v>2021</v>
      </c>
    </row>
    <row r="2" spans="1:10">
      <c r="A2" s="2"/>
      <c r="B2" s="2"/>
      <c r="C2" s="2"/>
      <c r="D2" s="2"/>
    </row>
    <row r="3" spans="1:10">
      <c r="A3" s="129" t="s">
        <v>89</v>
      </c>
      <c r="B3" s="183" t="s">
        <v>111</v>
      </c>
      <c r="C3" s="124">
        <f>SUM(C4:C16)</f>
        <v>42250</v>
      </c>
      <c r="D3" s="124">
        <f>SUM(D4:D16)</f>
        <v>49500</v>
      </c>
      <c r="E3" s="124">
        <f>SUM(E4:E16)</f>
        <v>55700</v>
      </c>
      <c r="F3" s="124">
        <f>SUM(F4:F16)</f>
        <v>61900</v>
      </c>
      <c r="G3" s="12"/>
    </row>
    <row r="4" spans="1:10">
      <c r="A4" s="5" t="s">
        <v>46</v>
      </c>
      <c r="B4" s="1" t="s">
        <v>26</v>
      </c>
      <c r="C4" s="6">
        <v>1000</v>
      </c>
      <c r="D4" s="6">
        <v>1200</v>
      </c>
      <c r="E4" s="6">
        <v>1400</v>
      </c>
      <c r="F4" s="12">
        <v>1600</v>
      </c>
      <c r="G4" s="12"/>
    </row>
    <row r="5" spans="1:10">
      <c r="A5" s="5" t="s">
        <v>27</v>
      </c>
      <c r="B5" s="1" t="s">
        <v>28</v>
      </c>
      <c r="C5" s="6">
        <v>2000</v>
      </c>
      <c r="D5" s="6">
        <v>1500</v>
      </c>
      <c r="E5" s="6">
        <v>1700</v>
      </c>
      <c r="F5" s="12">
        <v>1900</v>
      </c>
      <c r="G5" s="12"/>
    </row>
    <row r="6" spans="1:10">
      <c r="A6" s="5" t="s">
        <v>29</v>
      </c>
      <c r="B6" s="1" t="s">
        <v>4</v>
      </c>
      <c r="C6" s="6">
        <v>8000</v>
      </c>
      <c r="D6" s="6">
        <v>12000</v>
      </c>
      <c r="E6" s="6">
        <v>14000</v>
      </c>
      <c r="F6" s="12">
        <v>16000</v>
      </c>
      <c r="G6" s="12"/>
    </row>
    <row r="7" spans="1:10">
      <c r="A7" s="5" t="s">
        <v>30</v>
      </c>
      <c r="B7" s="1" t="s">
        <v>31</v>
      </c>
      <c r="C7" s="6">
        <v>5000</v>
      </c>
      <c r="D7" s="6">
        <v>2800</v>
      </c>
      <c r="E7" s="6">
        <v>3000</v>
      </c>
      <c r="F7" s="12">
        <v>3200</v>
      </c>
      <c r="G7" s="12"/>
    </row>
    <row r="8" spans="1:10" ht="15.75">
      <c r="A8" s="5" t="s">
        <v>33</v>
      </c>
      <c r="B8" s="1" t="s">
        <v>32</v>
      </c>
      <c r="C8" s="6">
        <v>2000</v>
      </c>
      <c r="D8" s="6">
        <v>2500</v>
      </c>
      <c r="E8" s="6">
        <v>2700</v>
      </c>
      <c r="F8" s="12">
        <v>2900</v>
      </c>
      <c r="G8" s="12"/>
      <c r="I8" s="15" t="s">
        <v>390</v>
      </c>
      <c r="J8" s="162">
        <f>D18+D19+D20</f>
        <v>81000</v>
      </c>
    </row>
    <row r="9" spans="1:10" ht="15.75">
      <c r="A9" s="5" t="s">
        <v>42</v>
      </c>
      <c r="B9" s="1" t="s">
        <v>112</v>
      </c>
      <c r="C9" s="6">
        <v>2000</v>
      </c>
      <c r="D9" s="6">
        <v>1000</v>
      </c>
      <c r="E9" s="6">
        <v>1200</v>
      </c>
      <c r="F9" s="12">
        <v>1400</v>
      </c>
      <c r="G9" s="12"/>
      <c r="I9" s="159" t="s">
        <v>165</v>
      </c>
      <c r="J9" s="163">
        <f>J8</f>
        <v>81000</v>
      </c>
    </row>
    <row r="10" spans="1:10" ht="15.75">
      <c r="A10" s="5" t="s">
        <v>51</v>
      </c>
      <c r="B10" s="1" t="s">
        <v>475</v>
      </c>
      <c r="C10" s="6">
        <v>2000</v>
      </c>
      <c r="D10" s="6">
        <v>2500</v>
      </c>
      <c r="E10" s="6">
        <v>2700</v>
      </c>
      <c r="F10" s="12">
        <v>2900</v>
      </c>
      <c r="G10" s="12"/>
      <c r="I10" s="160"/>
      <c r="J10" s="161"/>
    </row>
    <row r="11" spans="1:10" ht="15.75">
      <c r="A11" s="5" t="s">
        <v>188</v>
      </c>
      <c r="B11" s="1" t="s">
        <v>567</v>
      </c>
      <c r="C11" s="6"/>
      <c r="D11" s="6">
        <v>2000</v>
      </c>
      <c r="E11" s="6">
        <v>2200</v>
      </c>
      <c r="F11" s="12">
        <v>2400</v>
      </c>
      <c r="G11" s="12"/>
      <c r="I11" s="160"/>
      <c r="J11" s="161"/>
    </row>
    <row r="12" spans="1:10" ht="15.75">
      <c r="A12" s="5" t="s">
        <v>59</v>
      </c>
      <c r="B12" s="1" t="s">
        <v>60</v>
      </c>
      <c r="C12" s="6">
        <v>2000</v>
      </c>
      <c r="D12" s="6">
        <v>2000</v>
      </c>
      <c r="E12" s="6">
        <v>2200</v>
      </c>
      <c r="F12" s="12">
        <v>2400</v>
      </c>
      <c r="G12" s="12"/>
      <c r="I12" s="160"/>
      <c r="J12" s="161"/>
    </row>
    <row r="13" spans="1:10" ht="15.75">
      <c r="A13" s="5" t="s">
        <v>66</v>
      </c>
      <c r="B13" s="1" t="s">
        <v>461</v>
      </c>
      <c r="C13" s="6">
        <v>3250</v>
      </c>
      <c r="D13" s="6">
        <v>3500</v>
      </c>
      <c r="E13" s="6">
        <v>3700</v>
      </c>
      <c r="F13" s="12">
        <v>3900</v>
      </c>
      <c r="G13" s="12"/>
      <c r="I13" s="160"/>
      <c r="J13" s="161"/>
    </row>
    <row r="14" spans="1:10" ht="15.75">
      <c r="A14" s="5" t="s">
        <v>69</v>
      </c>
      <c r="B14" s="1" t="s">
        <v>478</v>
      </c>
      <c r="C14" s="6">
        <v>5000</v>
      </c>
      <c r="D14" s="6">
        <v>6000</v>
      </c>
      <c r="E14" s="6">
        <v>6200</v>
      </c>
      <c r="F14" s="12">
        <v>6400</v>
      </c>
      <c r="G14" s="12"/>
      <c r="I14" s="15" t="s">
        <v>394</v>
      </c>
      <c r="J14" s="162">
        <f>D21+D22</f>
        <v>12000</v>
      </c>
    </row>
    <row r="15" spans="1:10" ht="15.75">
      <c r="A15" s="5" t="s">
        <v>73</v>
      </c>
      <c r="B15" s="1" t="s">
        <v>304</v>
      </c>
      <c r="C15" s="6">
        <v>2000</v>
      </c>
      <c r="D15" s="6">
        <v>2500</v>
      </c>
      <c r="E15" s="6">
        <v>2700</v>
      </c>
      <c r="F15" s="12">
        <v>2900</v>
      </c>
      <c r="G15" s="12"/>
      <c r="I15" s="159" t="s">
        <v>166</v>
      </c>
      <c r="J15" s="163">
        <f>J14</f>
        <v>12000</v>
      </c>
    </row>
    <row r="16" spans="1:10" ht="15.75">
      <c r="A16" s="5" t="s">
        <v>76</v>
      </c>
      <c r="B16" s="1" t="s">
        <v>113</v>
      </c>
      <c r="C16" s="6">
        <v>8000</v>
      </c>
      <c r="D16" s="6">
        <v>10000</v>
      </c>
      <c r="E16" s="6">
        <v>12000</v>
      </c>
      <c r="F16" s="12">
        <v>14000</v>
      </c>
      <c r="G16" s="12"/>
      <c r="I16" s="161"/>
      <c r="J16" s="161"/>
    </row>
    <row r="17" spans="1:10" ht="15.75">
      <c r="A17" s="2" t="s">
        <v>104</v>
      </c>
      <c r="B17" s="8" t="s">
        <v>114</v>
      </c>
      <c r="C17" s="4">
        <f>SUM(C18:C23)</f>
        <v>144500</v>
      </c>
      <c r="D17" s="4">
        <f>SUM(D18:D23)</f>
        <v>94000</v>
      </c>
      <c r="E17" s="4">
        <f>SUM(E18:E23)</f>
        <v>98800</v>
      </c>
      <c r="F17" s="4">
        <f>SUM(F18:F23)</f>
        <v>103600</v>
      </c>
      <c r="G17" s="12"/>
      <c r="I17" s="161"/>
      <c r="J17" s="161"/>
    </row>
    <row r="18" spans="1:10" ht="15.75">
      <c r="A18" s="5" t="s">
        <v>6</v>
      </c>
      <c r="B18" s="1" t="s">
        <v>7</v>
      </c>
      <c r="C18" s="6">
        <v>60000</v>
      </c>
      <c r="D18" s="6">
        <v>30000</v>
      </c>
      <c r="E18" s="6">
        <v>32000</v>
      </c>
      <c r="F18" s="12">
        <v>34000</v>
      </c>
      <c r="G18" s="12"/>
      <c r="I18" s="161"/>
      <c r="J18" s="161"/>
    </row>
    <row r="19" spans="1:10" ht="15.75">
      <c r="A19" s="5" t="s">
        <v>9</v>
      </c>
      <c r="B19" s="1" t="s">
        <v>8</v>
      </c>
      <c r="C19" s="6">
        <v>50000</v>
      </c>
      <c r="D19" s="6">
        <v>45000</v>
      </c>
      <c r="E19" s="6">
        <v>47000</v>
      </c>
      <c r="F19" s="12">
        <v>49000</v>
      </c>
      <c r="G19" s="12"/>
      <c r="I19" s="15" t="s">
        <v>398</v>
      </c>
      <c r="J19" s="162">
        <f>D4+D5+D6+D7+D8+D9+D10+D25+D26</f>
        <v>26000</v>
      </c>
    </row>
    <row r="20" spans="1:10" ht="15.75">
      <c r="A20" s="5" t="s">
        <v>10</v>
      </c>
      <c r="B20" s="1" t="s">
        <v>11</v>
      </c>
      <c r="C20" s="6">
        <v>10000</v>
      </c>
      <c r="D20" s="6">
        <v>6000</v>
      </c>
      <c r="E20" s="6">
        <v>6200</v>
      </c>
      <c r="F20" s="12">
        <v>6400</v>
      </c>
      <c r="G20" s="12"/>
      <c r="I20" s="15" t="s">
        <v>13</v>
      </c>
      <c r="J20" s="162">
        <f>D23</f>
        <v>1000</v>
      </c>
    </row>
    <row r="21" spans="1:10" ht="15.75">
      <c r="A21" s="5" t="s">
        <v>139</v>
      </c>
      <c r="B21" s="1" t="s">
        <v>141</v>
      </c>
      <c r="C21" s="6">
        <v>14000</v>
      </c>
      <c r="D21" s="6">
        <v>7500</v>
      </c>
      <c r="E21" s="6">
        <v>7700</v>
      </c>
      <c r="F21" s="12">
        <v>7900</v>
      </c>
      <c r="G21" s="12"/>
      <c r="I21" s="15" t="s">
        <v>400</v>
      </c>
      <c r="J21" s="162">
        <f>D11+D12+D27+D28</f>
        <v>6750</v>
      </c>
    </row>
    <row r="22" spans="1:10" ht="15.75">
      <c r="A22" s="5" t="s">
        <v>247</v>
      </c>
      <c r="B22" s="1" t="s">
        <v>248</v>
      </c>
      <c r="C22" s="6">
        <v>10000</v>
      </c>
      <c r="D22" s="6">
        <v>4500</v>
      </c>
      <c r="E22" s="6">
        <v>4700</v>
      </c>
      <c r="F22" s="12">
        <v>4900</v>
      </c>
      <c r="G22" s="12"/>
      <c r="I22" s="15" t="s">
        <v>534</v>
      </c>
      <c r="J22" s="162">
        <f>D13+D14+D15+D29+D30+D31</f>
        <v>19000</v>
      </c>
    </row>
    <row r="23" spans="1:10" ht="15.75">
      <c r="A23" s="5" t="s">
        <v>17</v>
      </c>
      <c r="B23" s="1" t="s">
        <v>16</v>
      </c>
      <c r="C23" s="6">
        <v>500</v>
      </c>
      <c r="D23" s="6">
        <v>1000</v>
      </c>
      <c r="E23" s="6">
        <v>1200</v>
      </c>
      <c r="F23" s="12">
        <v>1400</v>
      </c>
      <c r="G23" s="12"/>
      <c r="I23" s="15" t="s">
        <v>403</v>
      </c>
      <c r="J23" s="162">
        <f>D16+D32</f>
        <v>12000</v>
      </c>
    </row>
    <row r="24" spans="1:10" ht="15.75">
      <c r="A24" s="2" t="s">
        <v>94</v>
      </c>
      <c r="B24" s="8" t="s">
        <v>96</v>
      </c>
      <c r="C24" s="4">
        <f>SUM(C25:C32)</f>
        <v>14000</v>
      </c>
      <c r="D24" s="4">
        <f>SUM(D25:D32)</f>
        <v>14250</v>
      </c>
      <c r="E24" s="4">
        <f>SUM(E25:E32)</f>
        <v>15900</v>
      </c>
      <c r="F24" s="4">
        <f>SUM(F25:F32)</f>
        <v>17550</v>
      </c>
      <c r="G24" s="12"/>
      <c r="I24" s="159" t="s">
        <v>167</v>
      </c>
      <c r="J24" s="163">
        <f>SUM(J19:J23)</f>
        <v>64750</v>
      </c>
    </row>
    <row r="25" spans="1:10" ht="15.75">
      <c r="A25" s="5" t="s">
        <v>20</v>
      </c>
      <c r="B25" s="1" t="s">
        <v>21</v>
      </c>
      <c r="C25" s="6">
        <v>500</v>
      </c>
      <c r="D25" s="6">
        <v>1500</v>
      </c>
      <c r="E25" s="6">
        <v>1700</v>
      </c>
      <c r="F25" s="12">
        <v>1900</v>
      </c>
      <c r="G25" s="12"/>
      <c r="I25" s="161"/>
    </row>
    <row r="26" spans="1:10" ht="15.75">
      <c r="A26" s="5" t="s">
        <v>27</v>
      </c>
      <c r="B26" s="1" t="s">
        <v>28</v>
      </c>
      <c r="C26" s="6">
        <v>500</v>
      </c>
      <c r="D26" s="6">
        <v>1000</v>
      </c>
      <c r="E26" s="6">
        <v>1200</v>
      </c>
      <c r="F26" s="12">
        <v>1400</v>
      </c>
      <c r="G26" s="12"/>
      <c r="I26" s="15" t="s">
        <v>174</v>
      </c>
      <c r="J26" s="163">
        <f>J9+J15+J24</f>
        <v>157750</v>
      </c>
    </row>
    <row r="27" spans="1:10" ht="15.75">
      <c r="A27" s="5" t="s">
        <v>58</v>
      </c>
      <c r="B27" s="1" t="s">
        <v>57</v>
      </c>
      <c r="C27" s="6">
        <v>500</v>
      </c>
      <c r="D27" s="6">
        <v>750</v>
      </c>
      <c r="E27" s="6">
        <v>1000</v>
      </c>
      <c r="F27" s="12">
        <v>1250</v>
      </c>
      <c r="G27" s="12"/>
      <c r="I27" s="161"/>
    </row>
    <row r="28" spans="1:10" ht="15.75">
      <c r="A28" s="5" t="s">
        <v>59</v>
      </c>
      <c r="B28" s="1" t="s">
        <v>60</v>
      </c>
      <c r="C28" s="6">
        <v>2500</v>
      </c>
      <c r="D28" s="6">
        <v>2000</v>
      </c>
      <c r="E28" s="6">
        <v>2200</v>
      </c>
      <c r="F28" s="12">
        <v>2400</v>
      </c>
      <c r="G28" s="12"/>
      <c r="I28" s="161"/>
    </row>
    <row r="29" spans="1:10" ht="15.75">
      <c r="A29" s="5" t="s">
        <v>64</v>
      </c>
      <c r="B29" s="1" t="s">
        <v>481</v>
      </c>
      <c r="C29" s="6">
        <v>2000</v>
      </c>
      <c r="D29" s="6">
        <v>2000</v>
      </c>
      <c r="E29" s="6">
        <v>2200</v>
      </c>
      <c r="F29" s="12">
        <v>2400</v>
      </c>
      <c r="G29" s="12"/>
      <c r="I29" s="161"/>
    </row>
    <row r="30" spans="1:10" ht="15.75">
      <c r="A30" s="5" t="s">
        <v>66</v>
      </c>
      <c r="B30" s="1" t="s">
        <v>143</v>
      </c>
      <c r="C30" s="6">
        <v>3000</v>
      </c>
      <c r="D30" s="6">
        <v>3500</v>
      </c>
      <c r="E30" s="6">
        <v>3700</v>
      </c>
      <c r="F30" s="12">
        <v>3900</v>
      </c>
      <c r="G30" s="12"/>
      <c r="I30" s="161"/>
    </row>
    <row r="31" spans="1:10" ht="15.75">
      <c r="A31" s="5" t="s">
        <v>73</v>
      </c>
      <c r="B31" s="1" t="s">
        <v>304</v>
      </c>
      <c r="C31" s="6">
        <v>2000</v>
      </c>
      <c r="D31" s="6">
        <v>1500</v>
      </c>
      <c r="E31" s="6">
        <v>1700</v>
      </c>
      <c r="F31" s="12">
        <v>1900</v>
      </c>
      <c r="G31" s="12"/>
      <c r="I31" s="161"/>
    </row>
    <row r="32" spans="1:10" ht="15.75">
      <c r="A32" s="5" t="s">
        <v>75</v>
      </c>
      <c r="B32" s="1" t="s">
        <v>88</v>
      </c>
      <c r="C32" s="6">
        <v>3000</v>
      </c>
      <c r="D32" s="6">
        <v>2000</v>
      </c>
      <c r="E32" s="6">
        <v>2200</v>
      </c>
      <c r="F32" s="12">
        <v>2400</v>
      </c>
      <c r="G32" s="12"/>
      <c r="I32" s="161"/>
    </row>
    <row r="33" spans="1:9" ht="15.75">
      <c r="A33" s="5"/>
      <c r="C33" s="6"/>
      <c r="D33" s="6"/>
      <c r="E33" s="12"/>
      <c r="F33" s="12"/>
      <c r="G33" s="12"/>
      <c r="I33" s="161"/>
    </row>
    <row r="34" spans="1:9">
      <c r="A34" s="5"/>
      <c r="C34" s="119"/>
      <c r="D34" s="119"/>
      <c r="E34" s="12"/>
      <c r="F34" s="12"/>
      <c r="G34" s="12"/>
    </row>
    <row r="35" spans="1:9" ht="14.25">
      <c r="A35" s="5"/>
      <c r="B35" s="14" t="s">
        <v>127</v>
      </c>
      <c r="C35" s="168">
        <f t="shared" ref="C35:F35" si="0">C3+C17+C24</f>
        <v>200750</v>
      </c>
      <c r="D35" s="168">
        <f t="shared" si="0"/>
        <v>157750</v>
      </c>
      <c r="E35" s="168">
        <f t="shared" si="0"/>
        <v>170400</v>
      </c>
      <c r="F35" s="168">
        <f t="shared" si="0"/>
        <v>183050</v>
      </c>
    </row>
    <row r="36" spans="1:9">
      <c r="E36" s="12"/>
    </row>
    <row r="37" spans="1:9" ht="14.25">
      <c r="B37" s="165" t="s">
        <v>165</v>
      </c>
      <c r="C37" s="165" t="s">
        <v>166</v>
      </c>
      <c r="D37" s="165" t="s">
        <v>167</v>
      </c>
      <c r="E37" s="170"/>
      <c r="F37" s="3"/>
    </row>
    <row r="38" spans="1:9" ht="15.75">
      <c r="A38" s="3" t="s">
        <v>165</v>
      </c>
      <c r="B38" s="163">
        <f>D18+D19+D20</f>
        <v>81000</v>
      </c>
      <c r="C38" s="168">
        <f>D21+D22</f>
        <v>12000</v>
      </c>
      <c r="D38" s="168">
        <f>D4+D5+D6+D7+D8+D9+D10+D11+D12+D13+D14+D15+D16+D23+D25+D26+D27+D28+D29+D30+D31+D32</f>
        <v>64750</v>
      </c>
      <c r="E38" s="166"/>
      <c r="F38" s="168">
        <f>B38+C38+D38</f>
        <v>157750</v>
      </c>
    </row>
    <row r="39" spans="1:9" ht="14.25">
      <c r="A39" s="3"/>
      <c r="D39" s="12"/>
      <c r="E39" s="168" t="s">
        <v>174</v>
      </c>
      <c r="F39" s="168">
        <f>F38</f>
        <v>157750</v>
      </c>
    </row>
    <row r="40" spans="1:9">
      <c r="E40" s="12"/>
    </row>
    <row r="41" spans="1:9">
      <c r="E41" s="9"/>
      <c r="F41" s="9"/>
    </row>
  </sheetData>
  <customSheetViews>
    <customSheetView guid="{6B692ABD-B982-4ECB-8AD3-F077BF26FDED}" showPageBreaks="1" showRuler="0">
      <pageMargins left="0.75" right="0.75" top="1" bottom="1" header="0.5" footer="0.5"/>
      <pageSetup paperSize="9" orientation="portrait" horizontalDpi="120" verticalDpi="72" r:id="rId1"/>
      <headerFooter alignWithMargins="0"/>
    </customSheetView>
    <customSheetView guid="{996B1CA1-B12F-11D4-8E1E-0010B54D9510}" showPageBreaks="1" showRuler="0">
      <pageMargins left="0.75" right="0.75" top="1" bottom="1" header="0.5" footer="0.5"/>
      <pageSetup paperSize="9" orientation="portrait" horizontalDpi="120" verticalDpi="72" r:id="rId2"/>
      <headerFooter alignWithMargins="0"/>
    </customSheetView>
  </customSheetViews>
  <mergeCells count="1">
    <mergeCell ref="A1:B1"/>
  </mergeCells>
  <phoneticPr fontId="0" type="noConversion"/>
  <pageMargins left="0.74803149606299213" right="0.15748031496062992" top="0.78740157480314965" bottom="0.39370078740157483" header="0" footer="0"/>
  <pageSetup paperSize="9" orientation="portrait" horizontalDpi="120" verticalDpi="72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F37" sqref="F37"/>
    </sheetView>
  </sheetViews>
  <sheetFormatPr defaultRowHeight="12.75"/>
  <cols>
    <col min="1" max="1" width="8.28515625" style="1" bestFit="1" customWidth="1"/>
    <col min="2" max="2" width="32" style="1" customWidth="1"/>
    <col min="3" max="4" width="11.42578125" style="1" customWidth="1"/>
    <col min="5" max="5" width="11.28515625" style="2" bestFit="1" customWidth="1"/>
    <col min="6" max="6" width="11.28515625" style="1" bestFit="1" customWidth="1"/>
    <col min="7" max="7" width="11.28515625" style="1" customWidth="1"/>
    <col min="8" max="8" width="9.140625" style="1"/>
    <col min="9" max="9" width="13.5703125" style="1" customWidth="1"/>
    <col min="10" max="10" width="14" style="1" customWidth="1"/>
    <col min="11" max="16384" width="9.140625" style="1"/>
  </cols>
  <sheetData>
    <row r="1" spans="1:10" ht="18.75">
      <c r="A1" s="242" t="s">
        <v>547</v>
      </c>
      <c r="B1" s="242"/>
      <c r="C1" s="228">
        <v>2018</v>
      </c>
      <c r="D1" s="228">
        <v>2019</v>
      </c>
      <c r="E1" s="228">
        <v>2020</v>
      </c>
      <c r="F1" s="228">
        <v>2021</v>
      </c>
    </row>
    <row r="2" spans="1:10">
      <c r="A2" s="2"/>
      <c r="B2" s="2"/>
      <c r="C2" s="2"/>
      <c r="D2" s="2"/>
    </row>
    <row r="3" spans="1:10" ht="22.5" customHeight="1">
      <c r="A3" s="147" t="s">
        <v>89</v>
      </c>
      <c r="B3" s="148" t="s">
        <v>111</v>
      </c>
      <c r="C3" s="149">
        <f>SUM(C4:C15)</f>
        <v>42990</v>
      </c>
      <c r="D3" s="149">
        <f>SUM(D4:D15)</f>
        <v>54700</v>
      </c>
      <c r="E3" s="149">
        <f>SUM(E4:E15)</f>
        <v>62700</v>
      </c>
      <c r="F3" s="149">
        <f>SUM(F4:F15)</f>
        <v>70700</v>
      </c>
    </row>
    <row r="4" spans="1:10">
      <c r="A4" s="5" t="s">
        <v>46</v>
      </c>
      <c r="B4" s="22" t="s">
        <v>26</v>
      </c>
      <c r="C4" s="6">
        <v>1000</v>
      </c>
      <c r="D4" s="6">
        <v>1200</v>
      </c>
      <c r="E4" s="6">
        <v>1400</v>
      </c>
      <c r="F4" s="12">
        <v>1600</v>
      </c>
      <c r="G4" s="12"/>
    </row>
    <row r="5" spans="1:10">
      <c r="A5" s="5" t="s">
        <v>27</v>
      </c>
      <c r="B5" s="22" t="s">
        <v>28</v>
      </c>
      <c r="C5" s="6">
        <v>2000</v>
      </c>
      <c r="D5" s="6">
        <v>1500</v>
      </c>
      <c r="E5" s="6">
        <v>1700</v>
      </c>
      <c r="F5" s="12">
        <v>1900</v>
      </c>
      <c r="G5" s="12"/>
    </row>
    <row r="6" spans="1:10">
      <c r="A6" s="5" t="s">
        <v>29</v>
      </c>
      <c r="B6" s="22" t="s">
        <v>4</v>
      </c>
      <c r="C6" s="6">
        <v>10000</v>
      </c>
      <c r="D6" s="6">
        <v>12000</v>
      </c>
      <c r="E6" s="6">
        <v>14000</v>
      </c>
      <c r="F6" s="12">
        <v>16000</v>
      </c>
      <c r="G6" s="12"/>
    </row>
    <row r="7" spans="1:10">
      <c r="A7" s="5" t="s">
        <v>30</v>
      </c>
      <c r="B7" s="22" t="s">
        <v>31</v>
      </c>
      <c r="C7" s="6">
        <v>6240</v>
      </c>
      <c r="D7" s="6">
        <v>10000</v>
      </c>
      <c r="E7" s="6">
        <v>12000</v>
      </c>
      <c r="F7" s="12">
        <v>14000</v>
      </c>
      <c r="G7" s="12"/>
    </row>
    <row r="8" spans="1:10" ht="15.75">
      <c r="A8" s="5" t="s">
        <v>33</v>
      </c>
      <c r="B8" s="22" t="s">
        <v>32</v>
      </c>
      <c r="C8" s="6">
        <v>4500</v>
      </c>
      <c r="D8" s="6">
        <v>4000</v>
      </c>
      <c r="E8" s="6">
        <v>4400</v>
      </c>
      <c r="F8" s="12">
        <v>4800</v>
      </c>
      <c r="G8" s="12"/>
      <c r="I8" s="15" t="s">
        <v>390</v>
      </c>
      <c r="J8" s="162">
        <f>D17+D18+D19</f>
        <v>81000</v>
      </c>
    </row>
    <row r="9" spans="1:10" ht="15.75">
      <c r="A9" s="5" t="s">
        <v>42</v>
      </c>
      <c r="B9" s="1" t="s">
        <v>112</v>
      </c>
      <c r="C9" s="6">
        <v>2000</v>
      </c>
      <c r="D9" s="6">
        <v>2000</v>
      </c>
      <c r="E9" s="6">
        <v>2200</v>
      </c>
      <c r="F9" s="12">
        <v>2400</v>
      </c>
      <c r="G9" s="12"/>
      <c r="I9" s="159" t="s">
        <v>165</v>
      </c>
      <c r="J9" s="163">
        <f>J8</f>
        <v>81000</v>
      </c>
    </row>
    <row r="10" spans="1:10" ht="15.75">
      <c r="A10" s="5" t="s">
        <v>51</v>
      </c>
      <c r="B10" s="22" t="s">
        <v>475</v>
      </c>
      <c r="C10" s="6">
        <v>2000</v>
      </c>
      <c r="D10" s="6">
        <v>2500</v>
      </c>
      <c r="E10" s="6">
        <v>2700</v>
      </c>
      <c r="F10" s="12">
        <v>2900</v>
      </c>
      <c r="G10" s="12"/>
      <c r="I10" s="160"/>
      <c r="J10" s="160"/>
    </row>
    <row r="11" spans="1:10" ht="15.75">
      <c r="A11" s="5" t="s">
        <v>59</v>
      </c>
      <c r="B11" s="22" t="s">
        <v>60</v>
      </c>
      <c r="C11" s="6">
        <v>2000</v>
      </c>
      <c r="D11" s="6">
        <v>2500</v>
      </c>
      <c r="E11" s="6">
        <v>2700</v>
      </c>
      <c r="F11" s="12">
        <v>2900</v>
      </c>
      <c r="G11" s="12"/>
      <c r="I11" s="160"/>
      <c r="J11" s="160"/>
    </row>
    <row r="12" spans="1:10" ht="15.75">
      <c r="A12" s="5" t="s">
        <v>66</v>
      </c>
      <c r="B12" s="1" t="s">
        <v>461</v>
      </c>
      <c r="C12" s="6">
        <v>3250</v>
      </c>
      <c r="D12" s="6">
        <v>3500</v>
      </c>
      <c r="E12" s="6">
        <v>3700</v>
      </c>
      <c r="F12" s="12">
        <v>3900</v>
      </c>
      <c r="G12" s="12"/>
      <c r="I12" s="160"/>
      <c r="J12" s="160"/>
    </row>
    <row r="13" spans="1:10" ht="15.75">
      <c r="A13" s="5" t="s">
        <v>69</v>
      </c>
      <c r="B13" s="185" t="s">
        <v>159</v>
      </c>
      <c r="C13" s="6"/>
      <c r="D13" s="6">
        <v>3000</v>
      </c>
      <c r="E13" s="6">
        <v>3200</v>
      </c>
      <c r="F13" s="12">
        <v>3400</v>
      </c>
      <c r="G13" s="12"/>
      <c r="I13" s="160"/>
      <c r="J13" s="160"/>
    </row>
    <row r="14" spans="1:10" ht="15.75">
      <c r="A14" s="5" t="s">
        <v>73</v>
      </c>
      <c r="B14" s="1" t="s">
        <v>304</v>
      </c>
      <c r="C14" s="6">
        <v>2000</v>
      </c>
      <c r="D14" s="6">
        <v>2500</v>
      </c>
      <c r="E14" s="6">
        <v>2700</v>
      </c>
      <c r="F14" s="12">
        <v>2900</v>
      </c>
      <c r="G14" s="12"/>
      <c r="I14" s="15" t="s">
        <v>394</v>
      </c>
      <c r="J14" s="162">
        <f>D20+D21</f>
        <v>12000</v>
      </c>
    </row>
    <row r="15" spans="1:10" ht="15.75">
      <c r="A15" s="5" t="s">
        <v>76</v>
      </c>
      <c r="B15" s="22" t="s">
        <v>113</v>
      </c>
      <c r="C15" s="6">
        <v>8000</v>
      </c>
      <c r="D15" s="6">
        <v>10000</v>
      </c>
      <c r="E15" s="6">
        <v>12000</v>
      </c>
      <c r="F15" s="12">
        <v>14000</v>
      </c>
      <c r="G15" s="12"/>
      <c r="I15" s="159" t="s">
        <v>166</v>
      </c>
      <c r="J15" s="163">
        <f>J14</f>
        <v>12000</v>
      </c>
    </row>
    <row r="16" spans="1:10" ht="15.75">
      <c r="A16" s="2" t="s">
        <v>104</v>
      </c>
      <c r="B16" s="18" t="s">
        <v>114</v>
      </c>
      <c r="C16" s="19">
        <f>SUM(C17:C22)</f>
        <v>132100</v>
      </c>
      <c r="D16" s="19">
        <f>SUM(D17:D22)</f>
        <v>94000</v>
      </c>
      <c r="E16" s="19">
        <f>SUM(E17:E22)</f>
        <v>98800</v>
      </c>
      <c r="F16" s="19">
        <f>SUM(F17:F22)</f>
        <v>103600</v>
      </c>
      <c r="G16" s="12"/>
      <c r="I16" s="161"/>
      <c r="J16" s="160"/>
    </row>
    <row r="17" spans="1:10" ht="15.75">
      <c r="A17" s="5" t="s">
        <v>6</v>
      </c>
      <c r="B17" s="22" t="s">
        <v>7</v>
      </c>
      <c r="C17" s="6">
        <v>43000</v>
      </c>
      <c r="D17" s="6">
        <v>30000</v>
      </c>
      <c r="E17" s="6">
        <v>32000</v>
      </c>
      <c r="F17" s="12">
        <v>34000</v>
      </c>
      <c r="G17" s="12"/>
      <c r="I17" s="161"/>
      <c r="J17" s="160"/>
    </row>
    <row r="18" spans="1:10" ht="15.75">
      <c r="A18" s="5" t="s">
        <v>9</v>
      </c>
      <c r="B18" s="22" t="s">
        <v>8</v>
      </c>
      <c r="C18" s="6">
        <v>66000</v>
      </c>
      <c r="D18" s="6">
        <v>45000</v>
      </c>
      <c r="E18" s="6">
        <v>47000</v>
      </c>
      <c r="F18" s="12">
        <v>49000</v>
      </c>
      <c r="G18" s="12"/>
      <c r="I18" s="161"/>
      <c r="J18" s="160"/>
    </row>
    <row r="19" spans="1:10" ht="15.75">
      <c r="A19" s="5" t="s">
        <v>10</v>
      </c>
      <c r="B19" s="22" t="s">
        <v>11</v>
      </c>
      <c r="C19" s="6">
        <v>4150</v>
      </c>
      <c r="D19" s="6">
        <v>6000</v>
      </c>
      <c r="E19" s="6">
        <v>6200</v>
      </c>
      <c r="F19" s="12">
        <v>6400</v>
      </c>
      <c r="G19" s="12"/>
      <c r="I19" s="15" t="s">
        <v>398</v>
      </c>
      <c r="J19" s="162">
        <f>D4+D5+D6+D7+D8+D9+D10+D24+D25</f>
        <v>35200</v>
      </c>
    </row>
    <row r="20" spans="1:10" ht="15.75">
      <c r="A20" s="5" t="s">
        <v>139</v>
      </c>
      <c r="B20" s="22" t="s">
        <v>145</v>
      </c>
      <c r="C20" s="6">
        <v>11500</v>
      </c>
      <c r="D20" s="6">
        <v>7500</v>
      </c>
      <c r="E20" s="6">
        <v>7700</v>
      </c>
      <c r="F20" s="12">
        <v>7900</v>
      </c>
      <c r="G20" s="12"/>
      <c r="I20" s="15" t="s">
        <v>13</v>
      </c>
      <c r="J20" s="162">
        <f>D22</f>
        <v>1000</v>
      </c>
    </row>
    <row r="21" spans="1:10" ht="15.75">
      <c r="A21" s="5" t="s">
        <v>247</v>
      </c>
      <c r="B21" s="22" t="s">
        <v>248</v>
      </c>
      <c r="C21" s="6">
        <v>6250</v>
      </c>
      <c r="D21" s="6">
        <v>4500</v>
      </c>
      <c r="E21" s="6">
        <v>4700</v>
      </c>
      <c r="F21" s="12">
        <v>4900</v>
      </c>
      <c r="G21" s="12"/>
      <c r="I21" s="15" t="s">
        <v>400</v>
      </c>
      <c r="J21" s="162">
        <f>D11+D26+D27</f>
        <v>5100</v>
      </c>
    </row>
    <row r="22" spans="1:10" ht="15.75">
      <c r="A22" s="5" t="s">
        <v>17</v>
      </c>
      <c r="B22" s="22" t="s">
        <v>16</v>
      </c>
      <c r="C22" s="6">
        <v>1200</v>
      </c>
      <c r="D22" s="6">
        <v>1000</v>
      </c>
      <c r="E22" s="6">
        <v>1200</v>
      </c>
      <c r="F22" s="12">
        <v>1400</v>
      </c>
      <c r="G22" s="12"/>
      <c r="I22" s="15" t="s">
        <v>534</v>
      </c>
      <c r="J22" s="162">
        <f>D12+D13+D14+D28+D29+D30</f>
        <v>16500</v>
      </c>
    </row>
    <row r="23" spans="1:10" ht="23.25" customHeight="1">
      <c r="A23" s="2" t="s">
        <v>94</v>
      </c>
      <c r="B23" s="18" t="s">
        <v>96</v>
      </c>
      <c r="C23" s="19">
        <f t="shared" ref="C23:F23" si="0">SUM(C24:C31)</f>
        <v>16300</v>
      </c>
      <c r="D23" s="19">
        <f t="shared" si="0"/>
        <v>14100</v>
      </c>
      <c r="E23" s="19">
        <f t="shared" si="0"/>
        <v>15320</v>
      </c>
      <c r="F23" s="19">
        <f t="shared" si="0"/>
        <v>16540</v>
      </c>
      <c r="G23" s="12"/>
      <c r="I23" s="15" t="s">
        <v>403</v>
      </c>
      <c r="J23" s="162">
        <f>D15+D31</f>
        <v>12000</v>
      </c>
    </row>
    <row r="24" spans="1:10" ht="15.75">
      <c r="A24" s="5" t="s">
        <v>20</v>
      </c>
      <c r="B24" s="1" t="s">
        <v>21</v>
      </c>
      <c r="C24" s="6">
        <v>1750</v>
      </c>
      <c r="D24" s="6">
        <v>2000</v>
      </c>
      <c r="E24" s="6">
        <v>2200</v>
      </c>
      <c r="F24" s="12">
        <v>2400</v>
      </c>
      <c r="G24" s="12"/>
      <c r="I24" s="159" t="s">
        <v>167</v>
      </c>
      <c r="J24" s="163">
        <f>SUM(J19:J23)</f>
        <v>69800</v>
      </c>
    </row>
    <row r="25" spans="1:10" ht="15.75">
      <c r="A25" s="5" t="s">
        <v>22</v>
      </c>
      <c r="B25" s="1" t="s">
        <v>0</v>
      </c>
      <c r="C25" s="6">
        <v>1750</v>
      </c>
      <c r="D25" s="6"/>
      <c r="E25" s="6"/>
      <c r="F25" s="12"/>
      <c r="G25" s="12"/>
      <c r="I25" s="161"/>
      <c r="J25" s="160"/>
    </row>
    <row r="26" spans="1:10" ht="15.75">
      <c r="A26" s="5" t="s">
        <v>58</v>
      </c>
      <c r="B26" s="1" t="s">
        <v>57</v>
      </c>
      <c r="C26" s="6">
        <v>800</v>
      </c>
      <c r="D26" s="6">
        <v>600</v>
      </c>
      <c r="E26" s="6">
        <v>620</v>
      </c>
      <c r="F26" s="12">
        <v>640</v>
      </c>
      <c r="G26" s="12"/>
      <c r="I26" s="15" t="s">
        <v>174</v>
      </c>
      <c r="J26" s="163">
        <f>J9+J15+J24</f>
        <v>162800</v>
      </c>
    </row>
    <row r="27" spans="1:10" ht="15.75">
      <c r="A27" s="5" t="s">
        <v>59</v>
      </c>
      <c r="B27" s="1" t="s">
        <v>60</v>
      </c>
      <c r="C27" s="6">
        <v>2000</v>
      </c>
      <c r="D27" s="6">
        <v>2000</v>
      </c>
      <c r="E27" s="6">
        <v>2200</v>
      </c>
      <c r="F27" s="12">
        <v>2400</v>
      </c>
      <c r="G27" s="12"/>
      <c r="I27" s="161"/>
      <c r="J27" s="160"/>
    </row>
    <row r="28" spans="1:10">
      <c r="A28" s="5" t="s">
        <v>64</v>
      </c>
      <c r="B28" s="1" t="s">
        <v>481</v>
      </c>
      <c r="C28" s="6">
        <v>2000</v>
      </c>
      <c r="D28" s="6">
        <v>2000</v>
      </c>
      <c r="E28" s="6">
        <v>2200</v>
      </c>
      <c r="F28" s="12">
        <v>2400</v>
      </c>
      <c r="G28" s="12"/>
    </row>
    <row r="29" spans="1:10">
      <c r="A29" s="5" t="s">
        <v>66</v>
      </c>
      <c r="B29" s="1" t="s">
        <v>143</v>
      </c>
      <c r="C29" s="6">
        <v>3000</v>
      </c>
      <c r="D29" s="6">
        <v>3500</v>
      </c>
      <c r="E29" s="6">
        <v>3700</v>
      </c>
      <c r="F29" s="12">
        <v>3900</v>
      </c>
      <c r="G29" s="9"/>
    </row>
    <row r="30" spans="1:10">
      <c r="A30" s="5" t="s">
        <v>73</v>
      </c>
      <c r="B30" s="1" t="s">
        <v>312</v>
      </c>
      <c r="C30" s="6">
        <v>2000</v>
      </c>
      <c r="D30" s="6">
        <v>2000</v>
      </c>
      <c r="E30" s="6">
        <v>2200</v>
      </c>
      <c r="F30" s="12">
        <v>2400</v>
      </c>
      <c r="G30" s="12"/>
    </row>
    <row r="31" spans="1:10">
      <c r="A31" s="5" t="s">
        <v>75</v>
      </c>
      <c r="B31" s="1" t="s">
        <v>88</v>
      </c>
      <c r="C31" s="6">
        <v>3000</v>
      </c>
      <c r="D31" s="6">
        <v>2000</v>
      </c>
      <c r="E31" s="6">
        <v>2200</v>
      </c>
      <c r="F31" s="12">
        <v>2400</v>
      </c>
      <c r="G31" s="12"/>
    </row>
    <row r="32" spans="1:10">
      <c r="A32" s="5"/>
      <c r="C32" s="6"/>
      <c r="D32" s="6"/>
      <c r="E32" s="92"/>
      <c r="F32" s="9"/>
      <c r="G32" s="9"/>
    </row>
    <row r="33" spans="1:6">
      <c r="A33" s="5"/>
      <c r="C33" s="6"/>
      <c r="D33" s="6"/>
      <c r="E33" s="92"/>
    </row>
    <row r="34" spans="1:6" ht="14.25">
      <c r="B34" s="14" t="s">
        <v>127</v>
      </c>
      <c r="C34" s="168">
        <f>C3+C16+C23</f>
        <v>191390</v>
      </c>
      <c r="D34" s="168">
        <f>D3+D16+D23</f>
        <v>162800</v>
      </c>
      <c r="E34" s="168">
        <f t="shared" ref="E34:F34" si="1">E3+E16+E23</f>
        <v>176820</v>
      </c>
      <c r="F34" s="168">
        <f t="shared" si="1"/>
        <v>190840</v>
      </c>
    </row>
    <row r="35" spans="1:6" ht="14.25">
      <c r="C35" s="169"/>
      <c r="D35" s="169"/>
      <c r="E35" s="170"/>
    </row>
    <row r="36" spans="1:6" ht="14.25">
      <c r="B36" s="165" t="s">
        <v>165</v>
      </c>
      <c r="C36" s="165" t="s">
        <v>166</v>
      </c>
      <c r="D36" s="165" t="s">
        <v>167</v>
      </c>
      <c r="E36" s="168"/>
    </row>
    <row r="37" spans="1:6" ht="15.75">
      <c r="A37" s="3" t="s">
        <v>165</v>
      </c>
      <c r="B37" s="163">
        <f>D17+D18+D19</f>
        <v>81000</v>
      </c>
      <c r="C37" s="168">
        <f>J15</f>
        <v>12000</v>
      </c>
      <c r="D37" s="168">
        <f>J24</f>
        <v>69800</v>
      </c>
      <c r="E37" s="168"/>
      <c r="F37" s="168">
        <f>B37+C37+D37</f>
        <v>162800</v>
      </c>
    </row>
    <row r="38" spans="1:6" ht="14.25">
      <c r="A38" s="3"/>
      <c r="D38" s="12"/>
      <c r="E38" s="168" t="s">
        <v>174</v>
      </c>
      <c r="F38" s="168">
        <f>F37</f>
        <v>162800</v>
      </c>
    </row>
    <row r="39" spans="1:6" ht="14.25">
      <c r="E39" s="168"/>
      <c r="F39" s="169"/>
    </row>
    <row r="40" spans="1:6">
      <c r="E40" s="92"/>
    </row>
  </sheetData>
  <mergeCells count="1">
    <mergeCell ref="A1:B1"/>
  </mergeCells>
  <phoneticPr fontId="3" type="noConversion"/>
  <pageMargins left="0.94488188976377963" right="0.15748031496062992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Normal="100" workbookViewId="0">
      <selection activeCell="F41" sqref="F41"/>
    </sheetView>
  </sheetViews>
  <sheetFormatPr defaultRowHeight="12.75"/>
  <cols>
    <col min="1" max="1" width="8.28515625" style="1" bestFit="1" customWidth="1"/>
    <col min="2" max="2" width="36.5703125" style="1" customWidth="1"/>
    <col min="3" max="3" width="13.42578125" style="1" bestFit="1" customWidth="1"/>
    <col min="4" max="4" width="13.42578125" style="1" customWidth="1"/>
    <col min="5" max="5" width="12.7109375" style="2" bestFit="1" customWidth="1"/>
    <col min="6" max="6" width="13.7109375" style="1" bestFit="1" customWidth="1"/>
    <col min="7" max="8" width="9.140625" style="1"/>
    <col min="9" max="9" width="12.42578125" style="1" customWidth="1"/>
    <col min="10" max="10" width="14.140625" style="1" customWidth="1"/>
    <col min="11" max="16384" width="9.140625" style="1"/>
  </cols>
  <sheetData>
    <row r="1" spans="1:19" ht="18.75">
      <c r="A1" s="242" t="s">
        <v>548</v>
      </c>
      <c r="B1" s="242"/>
      <c r="C1" s="228">
        <v>2018</v>
      </c>
      <c r="D1" s="228">
        <v>2019</v>
      </c>
      <c r="E1" s="228">
        <v>2020</v>
      </c>
      <c r="F1" s="228">
        <v>2021</v>
      </c>
    </row>
    <row r="2" spans="1:19" ht="14.25">
      <c r="A2" s="14"/>
      <c r="B2" s="14"/>
      <c r="C2" s="2"/>
      <c r="D2" s="2"/>
      <c r="M2" s="134"/>
      <c r="N2" s="134"/>
      <c r="O2" s="134"/>
      <c r="P2" s="134"/>
      <c r="Q2" s="134"/>
      <c r="R2" s="134"/>
      <c r="S2" s="134"/>
    </row>
    <row r="3" spans="1:19">
      <c r="A3" s="2" t="s">
        <v>89</v>
      </c>
      <c r="B3" s="7" t="s">
        <v>111</v>
      </c>
      <c r="C3" s="4">
        <f>SUM(C4:C18)</f>
        <v>63750</v>
      </c>
      <c r="D3" s="4">
        <f t="shared" ref="D3:F3" si="0">SUM(D4:D18)</f>
        <v>61300</v>
      </c>
      <c r="E3" s="4">
        <f t="shared" si="0"/>
        <v>67300</v>
      </c>
      <c r="F3" s="4">
        <f t="shared" si="0"/>
        <v>73300</v>
      </c>
    </row>
    <row r="4" spans="1:19">
      <c r="A4" s="5" t="s">
        <v>46</v>
      </c>
      <c r="B4" s="1" t="s">
        <v>26</v>
      </c>
      <c r="C4" s="6">
        <v>1500</v>
      </c>
      <c r="D4" s="127">
        <v>1500</v>
      </c>
      <c r="E4" s="127">
        <v>1700</v>
      </c>
      <c r="F4" s="122">
        <v>1900</v>
      </c>
    </row>
    <row r="5" spans="1:19">
      <c r="A5" s="5" t="s">
        <v>27</v>
      </c>
      <c r="B5" s="1" t="s">
        <v>28</v>
      </c>
      <c r="C5" s="6">
        <v>2000</v>
      </c>
      <c r="D5" s="127">
        <v>1700</v>
      </c>
      <c r="E5" s="127">
        <v>1900</v>
      </c>
      <c r="F5" s="122">
        <v>2100</v>
      </c>
    </row>
    <row r="6" spans="1:19">
      <c r="A6" s="5" t="s">
        <v>29</v>
      </c>
      <c r="B6" s="1" t="s">
        <v>4</v>
      </c>
      <c r="C6" s="6">
        <v>14000</v>
      </c>
      <c r="D6" s="127">
        <v>12000</v>
      </c>
      <c r="E6" s="127">
        <v>14000</v>
      </c>
      <c r="F6" s="122">
        <v>16000</v>
      </c>
    </row>
    <row r="7" spans="1:19">
      <c r="A7" s="5" t="s">
        <v>30</v>
      </c>
      <c r="B7" s="1" t="s">
        <v>31</v>
      </c>
      <c r="C7" s="6">
        <v>8000</v>
      </c>
      <c r="D7" s="127">
        <v>8000</v>
      </c>
      <c r="E7" s="127">
        <v>8200</v>
      </c>
      <c r="F7" s="122">
        <v>8400</v>
      </c>
    </row>
    <row r="8" spans="1:19" ht="15.75">
      <c r="A8" s="5" t="s">
        <v>33</v>
      </c>
      <c r="B8" s="1" t="s">
        <v>32</v>
      </c>
      <c r="C8" s="6">
        <v>3300</v>
      </c>
      <c r="D8" s="127">
        <v>3300</v>
      </c>
      <c r="E8" s="127">
        <v>3500</v>
      </c>
      <c r="F8" s="122">
        <v>3700</v>
      </c>
      <c r="I8" s="15" t="s">
        <v>390</v>
      </c>
      <c r="J8" s="162">
        <f>D20+D21+D22</f>
        <v>81000</v>
      </c>
    </row>
    <row r="9" spans="1:19" ht="15.75">
      <c r="A9" s="5" t="s">
        <v>42</v>
      </c>
      <c r="B9" s="1" t="s">
        <v>112</v>
      </c>
      <c r="C9" s="6">
        <v>1500</v>
      </c>
      <c r="D9" s="127"/>
      <c r="E9" s="127"/>
      <c r="F9" s="122"/>
      <c r="I9" s="159" t="s">
        <v>165</v>
      </c>
      <c r="J9" s="163">
        <f>J8</f>
        <v>81000</v>
      </c>
    </row>
    <row r="10" spans="1:19" ht="15.75">
      <c r="A10" s="5" t="s">
        <v>51</v>
      </c>
      <c r="B10" s="1" t="s">
        <v>475</v>
      </c>
      <c r="C10" s="6">
        <v>4000</v>
      </c>
      <c r="D10" s="127">
        <v>4000</v>
      </c>
      <c r="E10" s="127">
        <v>4200</v>
      </c>
      <c r="F10" s="122">
        <v>4400</v>
      </c>
      <c r="I10" s="160"/>
      <c r="J10" s="161"/>
    </row>
    <row r="11" spans="1:19" ht="15.75">
      <c r="A11" s="5" t="s">
        <v>188</v>
      </c>
      <c r="B11" s="1" t="s">
        <v>527</v>
      </c>
      <c r="C11" s="6">
        <v>1200</v>
      </c>
      <c r="D11" s="127">
        <v>1800</v>
      </c>
      <c r="E11" s="127">
        <v>2000</v>
      </c>
      <c r="F11" s="122">
        <v>2200</v>
      </c>
      <c r="I11" s="160"/>
      <c r="J11" s="161"/>
    </row>
    <row r="12" spans="1:19" ht="15.75">
      <c r="A12" s="5" t="s">
        <v>59</v>
      </c>
      <c r="B12" s="1" t="s">
        <v>60</v>
      </c>
      <c r="C12" s="6">
        <v>1750</v>
      </c>
      <c r="D12" s="127">
        <v>2000</v>
      </c>
      <c r="E12" s="127">
        <v>2200</v>
      </c>
      <c r="F12" s="122">
        <v>2400</v>
      </c>
      <c r="I12" s="160"/>
      <c r="J12" s="161"/>
    </row>
    <row r="13" spans="1:19" ht="15.75">
      <c r="A13" s="5" t="s">
        <v>462</v>
      </c>
      <c r="B13" s="1" t="s">
        <v>463</v>
      </c>
      <c r="C13" s="6">
        <v>15000</v>
      </c>
      <c r="D13" s="127">
        <v>15000</v>
      </c>
      <c r="E13" s="127">
        <v>17000</v>
      </c>
      <c r="F13" s="122">
        <v>19000</v>
      </c>
      <c r="I13" s="15" t="s">
        <v>394</v>
      </c>
      <c r="J13" s="162">
        <f>D23+D24</f>
        <v>12000</v>
      </c>
    </row>
    <row r="14" spans="1:19" ht="15.75">
      <c r="A14" s="5" t="s">
        <v>66</v>
      </c>
      <c r="B14" s="1" t="s">
        <v>461</v>
      </c>
      <c r="C14" s="6">
        <v>3500</v>
      </c>
      <c r="D14" s="127">
        <v>3500</v>
      </c>
      <c r="E14" s="127">
        <v>3700</v>
      </c>
      <c r="F14" s="122">
        <v>3900</v>
      </c>
      <c r="I14" s="159" t="s">
        <v>166</v>
      </c>
      <c r="J14" s="163">
        <f>J13</f>
        <v>12000</v>
      </c>
    </row>
    <row r="15" spans="1:19" ht="15.75">
      <c r="A15" s="5" t="s">
        <v>69</v>
      </c>
      <c r="B15" s="1" t="s">
        <v>507</v>
      </c>
      <c r="C15" s="6">
        <v>5000</v>
      </c>
      <c r="D15" s="127">
        <v>6000</v>
      </c>
      <c r="E15" s="127">
        <v>6200</v>
      </c>
      <c r="F15" s="122">
        <v>6400</v>
      </c>
      <c r="I15" s="161"/>
      <c r="J15" s="161"/>
    </row>
    <row r="16" spans="1:19" ht="15.75">
      <c r="A16" s="5" t="s">
        <v>73</v>
      </c>
      <c r="B16" s="1" t="s">
        <v>144</v>
      </c>
      <c r="C16" s="6">
        <v>2000</v>
      </c>
      <c r="D16" s="127">
        <v>2500</v>
      </c>
      <c r="E16" s="127">
        <v>2700</v>
      </c>
      <c r="F16" s="122">
        <v>2900</v>
      </c>
      <c r="I16" s="161"/>
      <c r="J16" s="161"/>
    </row>
    <row r="17" spans="1:10" ht="15.75">
      <c r="A17" s="5" t="s">
        <v>76</v>
      </c>
      <c r="B17" s="1" t="s">
        <v>113</v>
      </c>
      <c r="C17" s="6">
        <v>0</v>
      </c>
      <c r="D17" s="127">
        <v>0</v>
      </c>
      <c r="E17" s="127">
        <v>0</v>
      </c>
      <c r="F17" s="122">
        <v>0</v>
      </c>
      <c r="G17" s="134"/>
      <c r="I17" s="161"/>
      <c r="J17" s="161"/>
    </row>
    <row r="18" spans="1:10" ht="15.75">
      <c r="A18" s="5" t="s">
        <v>557</v>
      </c>
      <c r="B18" s="1" t="s">
        <v>558</v>
      </c>
      <c r="C18" s="6">
        <v>1000</v>
      </c>
      <c r="D18" s="212"/>
      <c r="E18" s="212"/>
      <c r="F18" s="12"/>
      <c r="I18" s="161"/>
      <c r="J18" s="161"/>
    </row>
    <row r="19" spans="1:10" ht="15.75">
      <c r="A19" s="2" t="s">
        <v>104</v>
      </c>
      <c r="B19" s="8" t="s">
        <v>114</v>
      </c>
      <c r="C19" s="4">
        <f t="shared" ref="C19:F19" si="1">SUM(C20:C25)</f>
        <v>117450</v>
      </c>
      <c r="D19" s="4">
        <f t="shared" si="1"/>
        <v>94000</v>
      </c>
      <c r="E19" s="4">
        <f t="shared" si="1"/>
        <v>98800</v>
      </c>
      <c r="F19" s="4">
        <f t="shared" si="1"/>
        <v>103600</v>
      </c>
      <c r="I19" s="15" t="s">
        <v>398</v>
      </c>
      <c r="J19" s="162">
        <f>D4+D5+D6+D7+D8+D9+D10+D27+D28+D29+D30</f>
        <v>37050</v>
      </c>
    </row>
    <row r="20" spans="1:10" ht="15.75">
      <c r="A20" s="5" t="s">
        <v>6</v>
      </c>
      <c r="B20" s="1" t="s">
        <v>7</v>
      </c>
      <c r="C20" s="6">
        <v>35000</v>
      </c>
      <c r="D20" s="6">
        <v>30000</v>
      </c>
      <c r="E20" s="6">
        <v>32000</v>
      </c>
      <c r="F20" s="12">
        <v>34000</v>
      </c>
      <c r="G20" s="134"/>
      <c r="I20" s="15" t="s">
        <v>13</v>
      </c>
      <c r="J20" s="162">
        <f>D25</f>
        <v>1000</v>
      </c>
    </row>
    <row r="21" spans="1:10" ht="15.75">
      <c r="A21" s="5" t="s">
        <v>9</v>
      </c>
      <c r="B21" s="1" t="s">
        <v>8</v>
      </c>
      <c r="C21" s="6">
        <v>50000</v>
      </c>
      <c r="D21" s="6">
        <v>45000</v>
      </c>
      <c r="E21" s="6">
        <v>47000</v>
      </c>
      <c r="F21" s="12">
        <v>49000</v>
      </c>
      <c r="G21" s="134"/>
      <c r="I21" s="15" t="s">
        <v>400</v>
      </c>
      <c r="J21" s="162">
        <f>D11+D12+D13+D31+D32</f>
        <v>22500</v>
      </c>
    </row>
    <row r="22" spans="1:10" ht="15.75">
      <c r="A22" s="5" t="s">
        <v>10</v>
      </c>
      <c r="B22" s="1" t="s">
        <v>11</v>
      </c>
      <c r="C22" s="6">
        <v>15000</v>
      </c>
      <c r="D22" s="6">
        <v>6000</v>
      </c>
      <c r="E22" s="6">
        <v>6200</v>
      </c>
      <c r="F22" s="12">
        <v>6400</v>
      </c>
      <c r="G22" s="134"/>
      <c r="I22" s="15" t="s">
        <v>534</v>
      </c>
      <c r="J22" s="162">
        <f>D14+D15+D16+D33+D34+D35</f>
        <v>19000</v>
      </c>
    </row>
    <row r="23" spans="1:10" ht="15.75">
      <c r="A23" s="5" t="s">
        <v>139</v>
      </c>
      <c r="B23" s="1" t="s">
        <v>145</v>
      </c>
      <c r="C23" s="6">
        <v>10000</v>
      </c>
      <c r="D23" s="6">
        <v>7500</v>
      </c>
      <c r="E23" s="6">
        <v>7700</v>
      </c>
      <c r="F23" s="12">
        <v>7900</v>
      </c>
      <c r="G23" s="134"/>
      <c r="I23" s="15" t="s">
        <v>403</v>
      </c>
      <c r="J23" s="162">
        <f>D17+D36</f>
        <v>2000</v>
      </c>
    </row>
    <row r="24" spans="1:10" ht="15.75">
      <c r="A24" s="5" t="s">
        <v>247</v>
      </c>
      <c r="B24" s="1" t="s">
        <v>248</v>
      </c>
      <c r="C24" s="6">
        <v>6250</v>
      </c>
      <c r="D24" s="6">
        <v>4500</v>
      </c>
      <c r="E24" s="6">
        <v>4700</v>
      </c>
      <c r="F24" s="12">
        <v>4900</v>
      </c>
      <c r="G24" s="134"/>
      <c r="I24" s="159" t="s">
        <v>167</v>
      </c>
      <c r="J24" s="163">
        <f>SUM(J19:J23)</f>
        <v>81550</v>
      </c>
    </row>
    <row r="25" spans="1:10" ht="15.75">
      <c r="A25" s="5" t="s">
        <v>17</v>
      </c>
      <c r="B25" s="1" t="s">
        <v>16</v>
      </c>
      <c r="C25" s="6">
        <v>1200</v>
      </c>
      <c r="D25" s="6">
        <v>1000</v>
      </c>
      <c r="E25" s="6">
        <v>1200</v>
      </c>
      <c r="F25" s="12">
        <v>1400</v>
      </c>
      <c r="G25" s="134"/>
      <c r="I25" s="161"/>
      <c r="J25" s="161"/>
    </row>
    <row r="26" spans="1:10" ht="15.75">
      <c r="A26" s="2" t="s">
        <v>94</v>
      </c>
      <c r="B26" s="8" t="s">
        <v>96</v>
      </c>
      <c r="C26" s="4">
        <f t="shared" ref="C26:F26" si="2">SUM(C27:C36)</f>
        <v>15900</v>
      </c>
      <c r="D26" s="124">
        <f t="shared" si="2"/>
        <v>19250</v>
      </c>
      <c r="E26" s="124">
        <f t="shared" si="2"/>
        <v>21250</v>
      </c>
      <c r="F26" s="124">
        <f t="shared" si="2"/>
        <v>23250</v>
      </c>
      <c r="G26" s="134"/>
      <c r="I26" s="15" t="s">
        <v>174</v>
      </c>
      <c r="J26" s="163">
        <f>J9+J14+J24</f>
        <v>174550</v>
      </c>
    </row>
    <row r="27" spans="1:10" ht="15.75">
      <c r="A27" s="5" t="s">
        <v>20</v>
      </c>
      <c r="B27" s="1" t="s">
        <v>21</v>
      </c>
      <c r="C27" s="6">
        <v>1750</v>
      </c>
      <c r="D27" s="127">
        <v>1800</v>
      </c>
      <c r="E27" s="127">
        <v>2000</v>
      </c>
      <c r="F27" s="122">
        <v>2200</v>
      </c>
      <c r="G27" s="134"/>
      <c r="I27" s="211"/>
      <c r="J27" s="163"/>
    </row>
    <row r="28" spans="1:10">
      <c r="A28" s="5" t="s">
        <v>22</v>
      </c>
      <c r="B28" s="1" t="s">
        <v>528</v>
      </c>
      <c r="C28" s="6">
        <v>1750</v>
      </c>
      <c r="D28" s="127">
        <v>1750</v>
      </c>
      <c r="E28" s="127">
        <v>1950</v>
      </c>
      <c r="F28" s="122">
        <v>2150</v>
      </c>
      <c r="G28" s="134"/>
    </row>
    <row r="29" spans="1:10">
      <c r="A29" s="5" t="s">
        <v>27</v>
      </c>
      <c r="B29" s="1" t="s">
        <v>28</v>
      </c>
      <c r="C29" s="6">
        <v>1500</v>
      </c>
      <c r="D29" s="127">
        <v>1500</v>
      </c>
      <c r="E29" s="127">
        <v>1700</v>
      </c>
      <c r="F29" s="122">
        <v>1900</v>
      </c>
      <c r="G29" s="134"/>
    </row>
    <row r="30" spans="1:10">
      <c r="A30" s="5" t="s">
        <v>51</v>
      </c>
      <c r="B30" s="1" t="s">
        <v>256</v>
      </c>
      <c r="C30" s="6">
        <v>1600</v>
      </c>
      <c r="D30" s="127">
        <v>1500</v>
      </c>
      <c r="E30" s="127">
        <v>1700</v>
      </c>
      <c r="F30" s="122">
        <v>1900</v>
      </c>
      <c r="G30" s="134"/>
    </row>
    <row r="31" spans="1:10">
      <c r="A31" s="5" t="s">
        <v>58</v>
      </c>
      <c r="B31" s="1" t="s">
        <v>191</v>
      </c>
      <c r="C31" s="6">
        <v>800</v>
      </c>
      <c r="D31" s="127">
        <v>700</v>
      </c>
      <c r="E31" s="127">
        <v>900</v>
      </c>
      <c r="F31" s="122">
        <v>1100</v>
      </c>
      <c r="G31" s="134"/>
    </row>
    <row r="32" spans="1:10">
      <c r="A32" s="5" t="s">
        <v>59</v>
      </c>
      <c r="B32" s="1" t="s">
        <v>60</v>
      </c>
      <c r="C32" s="6">
        <v>2500</v>
      </c>
      <c r="D32" s="127">
        <v>3000</v>
      </c>
      <c r="E32" s="127">
        <v>3200</v>
      </c>
      <c r="F32" s="122">
        <v>3400</v>
      </c>
      <c r="G32" s="134"/>
    </row>
    <row r="33" spans="1:7">
      <c r="A33" s="5" t="s">
        <v>64</v>
      </c>
      <c r="B33" s="1" t="s">
        <v>233</v>
      </c>
      <c r="C33" s="6">
        <v>2000</v>
      </c>
      <c r="D33" s="127">
        <v>2000</v>
      </c>
      <c r="E33" s="127">
        <v>2200</v>
      </c>
      <c r="F33" s="122">
        <v>2400</v>
      </c>
      <c r="G33" s="134"/>
    </row>
    <row r="34" spans="1:7">
      <c r="A34" s="5" t="s">
        <v>66</v>
      </c>
      <c r="B34" s="1" t="s">
        <v>143</v>
      </c>
      <c r="C34" s="6">
        <v>2000</v>
      </c>
      <c r="D34" s="127">
        <v>3000</v>
      </c>
      <c r="E34" s="127">
        <v>3200</v>
      </c>
      <c r="F34" s="122">
        <v>3400</v>
      </c>
      <c r="G34" s="134"/>
    </row>
    <row r="35" spans="1:7">
      <c r="A35" s="5" t="s">
        <v>73</v>
      </c>
      <c r="B35" s="1" t="s">
        <v>304</v>
      </c>
      <c r="C35" s="6">
        <v>2000</v>
      </c>
      <c r="D35" s="127">
        <v>2000</v>
      </c>
      <c r="E35" s="127">
        <v>2200</v>
      </c>
      <c r="F35" s="122">
        <v>2400</v>
      </c>
      <c r="G35" s="134"/>
    </row>
    <row r="36" spans="1:7">
      <c r="A36" s="5" t="s">
        <v>75</v>
      </c>
      <c r="B36" s="1" t="s">
        <v>529</v>
      </c>
      <c r="C36" s="6"/>
      <c r="D36" s="6">
        <v>2000</v>
      </c>
      <c r="E36" s="216">
        <v>2200</v>
      </c>
      <c r="F36" s="12">
        <v>2400</v>
      </c>
    </row>
    <row r="37" spans="1:7" ht="15">
      <c r="A37" s="5"/>
      <c r="C37" s="175"/>
      <c r="D37" s="175"/>
      <c r="E37" s="170"/>
      <c r="F37" s="12"/>
    </row>
    <row r="38" spans="1:7" ht="14.25">
      <c r="A38" s="5"/>
      <c r="B38" s="14" t="s">
        <v>127</v>
      </c>
      <c r="C38" s="172">
        <f>C3+C19+C26</f>
        <v>197100</v>
      </c>
      <c r="D38" s="172">
        <f>D3+D19+D26</f>
        <v>174550</v>
      </c>
      <c r="E38" s="172">
        <f>E3+E19+E26</f>
        <v>187350</v>
      </c>
      <c r="F38" s="172">
        <f>F3+F19+F26</f>
        <v>200150</v>
      </c>
    </row>
    <row r="39" spans="1:7" ht="15">
      <c r="A39" s="5"/>
      <c r="C39" s="175"/>
      <c r="D39" s="175"/>
      <c r="E39" s="14"/>
    </row>
    <row r="40" spans="1:7" ht="14.25">
      <c r="B40" s="165" t="s">
        <v>165</v>
      </c>
      <c r="C40" s="165" t="s">
        <v>166</v>
      </c>
      <c r="D40" s="165" t="s">
        <v>167</v>
      </c>
      <c r="E40" s="165"/>
    </row>
    <row r="41" spans="1:7" ht="15.75">
      <c r="A41" s="3" t="s">
        <v>165</v>
      </c>
      <c r="B41" s="163">
        <f>D20+D21+D22</f>
        <v>81000</v>
      </c>
      <c r="C41" s="176">
        <f>J14</f>
        <v>12000</v>
      </c>
      <c r="D41" s="176">
        <f>J24</f>
        <v>81550</v>
      </c>
      <c r="F41" s="172">
        <f>B41+C41+D41</f>
        <v>174550</v>
      </c>
    </row>
    <row r="42" spans="1:7" ht="14.25">
      <c r="C42" s="3"/>
      <c r="D42" s="3"/>
      <c r="E42" s="165" t="s">
        <v>174</v>
      </c>
      <c r="F42" s="173">
        <f>F41</f>
        <v>174550</v>
      </c>
    </row>
    <row r="43" spans="1:7">
      <c r="A43" s="3"/>
      <c r="C43" s="12"/>
      <c r="D43" s="12"/>
      <c r="E43" s="9"/>
    </row>
    <row r="44" spans="1:7">
      <c r="A44" s="3"/>
      <c r="D44" s="12"/>
      <c r="E44" s="9"/>
    </row>
    <row r="45" spans="1:7">
      <c r="E45" s="1"/>
    </row>
    <row r="46" spans="1:7">
      <c r="E46" s="9"/>
    </row>
  </sheetData>
  <mergeCells count="1">
    <mergeCell ref="A1:B1"/>
  </mergeCells>
  <phoneticPr fontId="3" type="noConversion"/>
  <pageMargins left="0.94488188976377963" right="0.35433070866141736" top="0.78740157480314965" bottom="0.39370078740157483" header="0" footer="0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Normal="100" workbookViewId="0">
      <selection activeCell="F37" sqref="F37"/>
    </sheetView>
  </sheetViews>
  <sheetFormatPr defaultRowHeight="12.75"/>
  <cols>
    <col min="1" max="1" width="8.28515625" style="1" bestFit="1" customWidth="1"/>
    <col min="2" max="2" width="34.7109375" style="1" customWidth="1"/>
    <col min="3" max="3" width="12.5703125" style="1" customWidth="1"/>
    <col min="4" max="4" width="12" style="1" customWidth="1"/>
    <col min="5" max="5" width="12.42578125" style="2" customWidth="1"/>
    <col min="6" max="6" width="11.28515625" style="1" bestFit="1" customWidth="1"/>
    <col min="7" max="8" width="9.140625" style="1"/>
    <col min="9" max="9" width="13.42578125" style="1" customWidth="1"/>
    <col min="10" max="10" width="14.5703125" style="1" customWidth="1"/>
    <col min="11" max="16384" width="9.140625" style="1"/>
  </cols>
  <sheetData>
    <row r="1" spans="1:21" ht="18.75">
      <c r="A1" s="242" t="s">
        <v>549</v>
      </c>
      <c r="B1" s="242"/>
      <c r="C1" s="233">
        <v>2018</v>
      </c>
      <c r="D1" s="233">
        <v>2019</v>
      </c>
      <c r="E1" s="233">
        <v>2020</v>
      </c>
      <c r="F1" s="233">
        <v>2021</v>
      </c>
    </row>
    <row r="2" spans="1:21">
      <c r="A2" s="2"/>
      <c r="B2" s="2"/>
      <c r="C2" s="120"/>
      <c r="D2" s="120"/>
      <c r="E2" s="120"/>
    </row>
    <row r="3" spans="1:21">
      <c r="A3" s="2" t="s">
        <v>89</v>
      </c>
      <c r="B3" s="7" t="s">
        <v>126</v>
      </c>
      <c r="C3" s="4">
        <f>SUM(C4:C16)</f>
        <v>64750</v>
      </c>
      <c r="D3" s="4">
        <f>SUM(D4:D16)</f>
        <v>62650</v>
      </c>
      <c r="E3" s="10">
        <f>SUM(E4:E16)</f>
        <v>69500</v>
      </c>
      <c r="F3" s="10">
        <f>SUM(F4:F16)</f>
        <v>76350</v>
      </c>
    </row>
    <row r="4" spans="1:21">
      <c r="A4" s="5" t="s">
        <v>46</v>
      </c>
      <c r="B4" s="1" t="s">
        <v>26</v>
      </c>
      <c r="C4" s="6">
        <v>3500</v>
      </c>
      <c r="D4" s="127">
        <v>3500</v>
      </c>
      <c r="E4" s="127">
        <v>3750</v>
      </c>
      <c r="F4" s="122">
        <v>4000</v>
      </c>
      <c r="G4" s="12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>
      <c r="A5" s="5" t="s">
        <v>27</v>
      </c>
      <c r="B5" s="1" t="s">
        <v>28</v>
      </c>
      <c r="C5" s="6">
        <v>2000</v>
      </c>
      <c r="D5" s="6">
        <v>2400</v>
      </c>
      <c r="E5" s="6">
        <v>2600</v>
      </c>
      <c r="F5" s="12">
        <v>2800</v>
      </c>
      <c r="G5" s="12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>
      <c r="A6" s="5" t="s">
        <v>29</v>
      </c>
      <c r="B6" s="1" t="s">
        <v>4</v>
      </c>
      <c r="C6" s="6">
        <v>11000</v>
      </c>
      <c r="D6" s="6">
        <v>15000</v>
      </c>
      <c r="E6" s="6">
        <v>17000</v>
      </c>
      <c r="F6" s="12">
        <v>19000</v>
      </c>
      <c r="G6" s="12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>
      <c r="A7" s="5" t="s">
        <v>30</v>
      </c>
      <c r="B7" s="1" t="s">
        <v>31</v>
      </c>
      <c r="C7" s="6">
        <v>8000</v>
      </c>
      <c r="D7" s="6">
        <v>10000</v>
      </c>
      <c r="E7" s="6">
        <v>12000</v>
      </c>
      <c r="F7" s="12">
        <v>14000</v>
      </c>
      <c r="G7" s="12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ht="15.75">
      <c r="A8" s="5" t="s">
        <v>33</v>
      </c>
      <c r="B8" s="1" t="s">
        <v>32</v>
      </c>
      <c r="C8" s="6">
        <v>4000</v>
      </c>
      <c r="D8" s="6">
        <v>4000</v>
      </c>
      <c r="E8" s="6">
        <v>4200</v>
      </c>
      <c r="F8" s="12">
        <v>4400</v>
      </c>
      <c r="G8" s="12"/>
      <c r="I8" s="15" t="s">
        <v>390</v>
      </c>
      <c r="J8" s="162">
        <f>D18+D19+D20</f>
        <v>162000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ht="15.75">
      <c r="A9" s="5" t="s">
        <v>514</v>
      </c>
      <c r="B9" s="1" t="s">
        <v>515</v>
      </c>
      <c r="C9" s="6">
        <v>10000</v>
      </c>
      <c r="D9" s="6"/>
      <c r="E9" s="6"/>
      <c r="F9" s="12"/>
      <c r="G9" s="12"/>
      <c r="I9" s="159" t="s">
        <v>165</v>
      </c>
      <c r="J9" s="163">
        <f>J8</f>
        <v>162000</v>
      </c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ht="15.75">
      <c r="A10" s="5" t="s">
        <v>42</v>
      </c>
      <c r="B10" s="1" t="s">
        <v>112</v>
      </c>
      <c r="C10" s="6">
        <v>1500</v>
      </c>
      <c r="D10" s="6">
        <v>1500</v>
      </c>
      <c r="E10" s="6">
        <v>1700</v>
      </c>
      <c r="F10" s="12">
        <v>1900</v>
      </c>
      <c r="G10" s="12"/>
      <c r="I10" s="160"/>
      <c r="J10" s="161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ht="15.75">
      <c r="A11" s="5" t="s">
        <v>51</v>
      </c>
      <c r="B11" s="1" t="s">
        <v>475</v>
      </c>
      <c r="C11" s="6">
        <v>3500</v>
      </c>
      <c r="D11" s="6">
        <v>3500</v>
      </c>
      <c r="E11" s="6">
        <v>3700</v>
      </c>
      <c r="F11" s="12">
        <v>3900</v>
      </c>
      <c r="G11" s="12"/>
      <c r="I11" s="160"/>
      <c r="J11" s="161"/>
    </row>
    <row r="12" spans="1:21" ht="15.75">
      <c r="A12" s="5" t="s">
        <v>59</v>
      </c>
      <c r="B12" s="1" t="s">
        <v>60</v>
      </c>
      <c r="C12" s="6">
        <v>1750</v>
      </c>
      <c r="D12" s="6">
        <v>1750</v>
      </c>
      <c r="E12" s="6">
        <v>1950</v>
      </c>
      <c r="F12" s="12">
        <v>2150</v>
      </c>
      <c r="G12" s="12"/>
      <c r="I12" s="160"/>
      <c r="J12" s="161"/>
    </row>
    <row r="13" spans="1:21" ht="15.75">
      <c r="A13" s="5" t="s">
        <v>64</v>
      </c>
      <c r="B13" s="1" t="s">
        <v>516</v>
      </c>
      <c r="C13" s="6">
        <v>5000</v>
      </c>
      <c r="D13" s="6">
        <v>5500</v>
      </c>
      <c r="E13" s="6">
        <v>5700</v>
      </c>
      <c r="F13" s="12">
        <v>5900</v>
      </c>
      <c r="G13" s="12"/>
      <c r="I13" s="15" t="s">
        <v>394</v>
      </c>
      <c r="J13" s="162">
        <f>D21+D22</f>
        <v>24000</v>
      </c>
    </row>
    <row r="14" spans="1:21" ht="15.75">
      <c r="A14" s="5" t="s">
        <v>69</v>
      </c>
      <c r="B14" s="1" t="s">
        <v>478</v>
      </c>
      <c r="C14" s="6">
        <v>5000</v>
      </c>
      <c r="D14" s="6">
        <v>6000</v>
      </c>
      <c r="E14" s="6">
        <v>6200</v>
      </c>
      <c r="F14" s="12">
        <v>6400</v>
      </c>
      <c r="G14" s="12"/>
      <c r="I14" s="159" t="s">
        <v>166</v>
      </c>
      <c r="J14" s="163">
        <f>J13</f>
        <v>24000</v>
      </c>
    </row>
    <row r="15" spans="1:21" ht="15.75">
      <c r="A15" s="5" t="s">
        <v>73</v>
      </c>
      <c r="B15" s="1" t="s">
        <v>304</v>
      </c>
      <c r="C15" s="6">
        <v>1500</v>
      </c>
      <c r="D15" s="6">
        <v>1500</v>
      </c>
      <c r="E15" s="6">
        <v>1700</v>
      </c>
      <c r="F15" s="12">
        <v>1900</v>
      </c>
      <c r="G15" s="12"/>
      <c r="I15" s="161"/>
      <c r="J15" s="161"/>
    </row>
    <row r="16" spans="1:21" ht="15.75">
      <c r="A16" s="5" t="s">
        <v>76</v>
      </c>
      <c r="B16" s="1" t="s">
        <v>113</v>
      </c>
      <c r="C16" s="6">
        <v>8000</v>
      </c>
      <c r="D16" s="127">
        <v>8000</v>
      </c>
      <c r="E16" s="127">
        <v>9000</v>
      </c>
      <c r="F16" s="122">
        <v>10000</v>
      </c>
      <c r="G16" s="12"/>
      <c r="I16" s="161"/>
      <c r="J16" s="161"/>
    </row>
    <row r="17" spans="1:10" ht="15.75">
      <c r="A17" s="2" t="s">
        <v>104</v>
      </c>
      <c r="B17" s="8" t="s">
        <v>114</v>
      </c>
      <c r="C17" s="4">
        <f>SUM(C18:C23)</f>
        <v>164200</v>
      </c>
      <c r="D17" s="4">
        <f>SUM(D18:D23)</f>
        <v>187000</v>
      </c>
      <c r="E17" s="10">
        <f>SUM(E18:E23)</f>
        <v>191800</v>
      </c>
      <c r="F17" s="10">
        <f>SUM(F18:F23)</f>
        <v>196600</v>
      </c>
      <c r="G17" s="12"/>
      <c r="I17" s="161"/>
      <c r="J17" s="161"/>
    </row>
    <row r="18" spans="1:10" ht="15.75">
      <c r="A18" s="5" t="s">
        <v>6</v>
      </c>
      <c r="B18" s="1" t="s">
        <v>7</v>
      </c>
      <c r="C18" s="6">
        <v>50000</v>
      </c>
      <c r="D18" s="6">
        <v>60000</v>
      </c>
      <c r="E18" s="6">
        <v>62000</v>
      </c>
      <c r="F18" s="12">
        <v>64000</v>
      </c>
      <c r="G18" s="12"/>
      <c r="I18" s="15" t="s">
        <v>398</v>
      </c>
      <c r="J18" s="162">
        <f>D4+D5+D6+D7+D8+D9+D10+D11+D25</f>
        <v>41650</v>
      </c>
    </row>
    <row r="19" spans="1:10" ht="15.75">
      <c r="A19" s="5" t="s">
        <v>9</v>
      </c>
      <c r="B19" s="1" t="s">
        <v>8</v>
      </c>
      <c r="C19" s="6">
        <v>82500</v>
      </c>
      <c r="D19" s="6">
        <v>90000</v>
      </c>
      <c r="E19" s="6">
        <v>92000</v>
      </c>
      <c r="F19" s="12">
        <v>94000</v>
      </c>
      <c r="G19" s="12"/>
      <c r="I19" s="15" t="s">
        <v>13</v>
      </c>
      <c r="J19" s="162">
        <f>D23</f>
        <v>1000</v>
      </c>
    </row>
    <row r="20" spans="1:10" ht="15.75">
      <c r="A20" s="5" t="s">
        <v>10</v>
      </c>
      <c r="B20" s="1" t="s">
        <v>11</v>
      </c>
      <c r="C20" s="6">
        <v>8500</v>
      </c>
      <c r="D20" s="6">
        <v>12000</v>
      </c>
      <c r="E20" s="6">
        <v>12200</v>
      </c>
      <c r="F20" s="12">
        <v>12400</v>
      </c>
      <c r="G20" s="12"/>
      <c r="I20" s="15" t="s">
        <v>400</v>
      </c>
      <c r="J20" s="162">
        <f>D12+D26+D27</f>
        <v>3350</v>
      </c>
    </row>
    <row r="21" spans="1:10" ht="15.75">
      <c r="A21" s="5" t="s">
        <v>139</v>
      </c>
      <c r="B21" s="1" t="s">
        <v>145</v>
      </c>
      <c r="C21" s="6">
        <v>14000</v>
      </c>
      <c r="D21" s="6">
        <v>15000</v>
      </c>
      <c r="E21" s="6">
        <v>15200</v>
      </c>
      <c r="F21" s="12">
        <v>15400</v>
      </c>
      <c r="G21" s="12"/>
      <c r="I21" s="15" t="s">
        <v>534</v>
      </c>
      <c r="J21" s="162">
        <f>D13+D14+D15+D28+D29+D30</f>
        <v>20000</v>
      </c>
    </row>
    <row r="22" spans="1:10" ht="15.75">
      <c r="A22" s="5" t="s">
        <v>247</v>
      </c>
      <c r="B22" s="1" t="s">
        <v>248</v>
      </c>
      <c r="C22" s="6">
        <v>8000</v>
      </c>
      <c r="D22" s="6">
        <v>9000</v>
      </c>
      <c r="E22" s="6">
        <v>9200</v>
      </c>
      <c r="F22" s="12">
        <v>9400</v>
      </c>
      <c r="G22" s="12"/>
      <c r="I22" s="15" t="s">
        <v>403</v>
      </c>
      <c r="J22" s="162">
        <f>D16+D31</f>
        <v>10000</v>
      </c>
    </row>
    <row r="23" spans="1:10" ht="15.75">
      <c r="A23" s="5" t="s">
        <v>17</v>
      </c>
      <c r="B23" s="1" t="s">
        <v>16</v>
      </c>
      <c r="C23" s="6">
        <v>1200</v>
      </c>
      <c r="D23" s="6">
        <v>1000</v>
      </c>
      <c r="E23" s="6">
        <v>1200</v>
      </c>
      <c r="F23" s="12">
        <v>1400</v>
      </c>
      <c r="G23" s="12"/>
      <c r="I23" s="159" t="s">
        <v>167</v>
      </c>
      <c r="J23" s="163">
        <f>SUM(J18:J22)</f>
        <v>76000</v>
      </c>
    </row>
    <row r="24" spans="1:10" ht="15.75">
      <c r="A24" s="2" t="s">
        <v>94</v>
      </c>
      <c r="B24" s="8" t="s">
        <v>96</v>
      </c>
      <c r="C24" s="4">
        <f t="shared" ref="C24:F24" si="0">SUM(C25:C31)</f>
        <v>11800</v>
      </c>
      <c r="D24" s="4">
        <f t="shared" si="0"/>
        <v>12350</v>
      </c>
      <c r="E24" s="10">
        <f t="shared" si="0"/>
        <v>13750</v>
      </c>
      <c r="F24" s="10">
        <f t="shared" si="0"/>
        <v>15150</v>
      </c>
      <c r="G24" s="12"/>
      <c r="I24" s="161"/>
      <c r="J24" s="161"/>
    </row>
    <row r="25" spans="1:10" ht="15.75">
      <c r="A25" s="5" t="s">
        <v>20</v>
      </c>
      <c r="B25" s="1" t="s">
        <v>21</v>
      </c>
      <c r="C25" s="6">
        <v>1750</v>
      </c>
      <c r="D25" s="6">
        <v>1750</v>
      </c>
      <c r="E25" s="6">
        <v>1950</v>
      </c>
      <c r="F25" s="12">
        <v>2150</v>
      </c>
      <c r="G25" s="12"/>
      <c r="I25" s="15" t="s">
        <v>174</v>
      </c>
      <c r="J25" s="163">
        <f>J9+J14+J23</f>
        <v>262000</v>
      </c>
    </row>
    <row r="26" spans="1:10" ht="15.75">
      <c r="A26" s="5" t="s">
        <v>58</v>
      </c>
      <c r="B26" s="1" t="s">
        <v>191</v>
      </c>
      <c r="C26" s="6">
        <v>800</v>
      </c>
      <c r="D26" s="6">
        <v>800</v>
      </c>
      <c r="E26" s="6">
        <v>1000</v>
      </c>
      <c r="F26" s="12">
        <v>1200</v>
      </c>
      <c r="G26" s="12"/>
      <c r="J26" s="161"/>
    </row>
    <row r="27" spans="1:10" ht="15.75">
      <c r="A27" s="5" t="s">
        <v>59</v>
      </c>
      <c r="B27" s="1" t="s">
        <v>60</v>
      </c>
      <c r="C27" s="6">
        <v>1250</v>
      </c>
      <c r="D27" s="6">
        <v>800</v>
      </c>
      <c r="E27" s="6">
        <v>1000</v>
      </c>
      <c r="F27" s="12">
        <v>1200</v>
      </c>
      <c r="G27" s="12"/>
      <c r="J27" s="161"/>
    </row>
    <row r="28" spans="1:10" ht="15.75">
      <c r="A28" s="5" t="s">
        <v>64</v>
      </c>
      <c r="B28" s="1" t="s">
        <v>233</v>
      </c>
      <c r="C28" s="6">
        <v>2000</v>
      </c>
      <c r="D28" s="6">
        <v>2000</v>
      </c>
      <c r="E28" s="6">
        <v>2200</v>
      </c>
      <c r="F28" s="12">
        <v>2400</v>
      </c>
      <c r="G28" s="12"/>
      <c r="J28" s="161"/>
    </row>
    <row r="29" spans="1:10" ht="15.75">
      <c r="A29" s="20" t="s">
        <v>66</v>
      </c>
      <c r="B29" s="28" t="s">
        <v>150</v>
      </c>
      <c r="C29" s="6">
        <v>2000</v>
      </c>
      <c r="D29" s="6">
        <v>3500</v>
      </c>
      <c r="E29" s="6">
        <v>3700</v>
      </c>
      <c r="F29" s="12">
        <v>3900</v>
      </c>
      <c r="G29" s="12"/>
      <c r="J29" s="161"/>
    </row>
    <row r="30" spans="1:10" ht="15.75">
      <c r="A30" s="5" t="s">
        <v>73</v>
      </c>
      <c r="B30" s="1" t="s">
        <v>304</v>
      </c>
      <c r="C30" s="6">
        <v>2000</v>
      </c>
      <c r="D30" s="6">
        <v>1500</v>
      </c>
      <c r="E30" s="6">
        <v>1700</v>
      </c>
      <c r="F30" s="12">
        <v>1900</v>
      </c>
      <c r="G30" s="12"/>
      <c r="J30" s="161"/>
    </row>
    <row r="31" spans="1:10">
      <c r="A31" s="5" t="s">
        <v>75</v>
      </c>
      <c r="B31" s="1" t="s">
        <v>88</v>
      </c>
      <c r="C31" s="6">
        <v>2000</v>
      </c>
      <c r="D31" s="6">
        <v>2000</v>
      </c>
      <c r="E31" s="6">
        <v>2200</v>
      </c>
      <c r="F31" s="12">
        <v>2400</v>
      </c>
      <c r="G31" s="12"/>
    </row>
    <row r="32" spans="1:10">
      <c r="A32" s="5"/>
      <c r="C32" s="9"/>
      <c r="D32" s="9"/>
      <c r="E32" s="11"/>
      <c r="F32" s="12"/>
      <c r="G32" s="12"/>
    </row>
    <row r="33" spans="1:7">
      <c r="A33" s="5"/>
      <c r="D33" s="12"/>
      <c r="E33" s="10"/>
      <c r="F33" s="12"/>
      <c r="G33" s="12"/>
    </row>
    <row r="34" spans="1:7" ht="14.25">
      <c r="A34" s="5"/>
      <c r="B34" s="14" t="s">
        <v>129</v>
      </c>
      <c r="C34" s="168">
        <f>C3+C17+C24</f>
        <v>240750</v>
      </c>
      <c r="D34" s="168">
        <f>D3+D17+D24</f>
        <v>262000</v>
      </c>
      <c r="E34" s="168">
        <f>E3+E17+E24</f>
        <v>275050</v>
      </c>
      <c r="F34" s="168">
        <f>F3+F17+F24</f>
        <v>288100</v>
      </c>
    </row>
    <row r="35" spans="1:7" ht="15">
      <c r="C35" s="167"/>
      <c r="D35" s="167"/>
      <c r="E35" s="174"/>
    </row>
    <row r="36" spans="1:7" ht="14.25">
      <c r="B36" s="165" t="s">
        <v>165</v>
      </c>
      <c r="C36" s="165" t="s">
        <v>166</v>
      </c>
      <c r="D36" s="165" t="s">
        <v>167</v>
      </c>
      <c r="E36" s="174"/>
      <c r="F36" s="3"/>
    </row>
    <row r="37" spans="1:7" ht="15.75">
      <c r="A37" s="3" t="s">
        <v>165</v>
      </c>
      <c r="B37" s="163">
        <f>D18+D19+D20</f>
        <v>162000</v>
      </c>
      <c r="C37" s="168">
        <f>J14</f>
        <v>24000</v>
      </c>
      <c r="D37" s="168">
        <f>J23</f>
        <v>76000</v>
      </c>
      <c r="E37" s="174"/>
      <c r="F37" s="172">
        <f>B37+C37+D37</f>
        <v>262000</v>
      </c>
    </row>
    <row r="38" spans="1:7" ht="14.25">
      <c r="A38" s="3"/>
      <c r="E38" s="174" t="s">
        <v>174</v>
      </c>
      <c r="F38" s="172">
        <f>F37</f>
        <v>262000</v>
      </c>
    </row>
    <row r="39" spans="1:7">
      <c r="E39" s="10"/>
      <c r="F39" s="92"/>
    </row>
    <row r="40" spans="1:7">
      <c r="E40" s="10"/>
    </row>
    <row r="41" spans="1:7">
      <c r="E41" s="10"/>
    </row>
    <row r="42" spans="1:7">
      <c r="E42" s="150"/>
    </row>
    <row r="43" spans="1:7">
      <c r="E43" s="150"/>
    </row>
    <row r="44" spans="1:7">
      <c r="E44" s="150"/>
    </row>
  </sheetData>
  <mergeCells count="1">
    <mergeCell ref="A1:B1"/>
  </mergeCells>
  <phoneticPr fontId="3" type="noConversion"/>
  <pageMargins left="0.94488188976377963" right="0.15748031496062992" top="0.78740157480314965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" zoomScaleNormal="100" workbookViewId="0">
      <selection activeCell="F40" sqref="F40"/>
    </sheetView>
  </sheetViews>
  <sheetFormatPr defaultRowHeight="12.75"/>
  <cols>
    <col min="1" max="1" width="8" style="1" customWidth="1"/>
    <col min="2" max="2" width="36.42578125" style="1" customWidth="1"/>
    <col min="3" max="3" width="12" style="1" customWidth="1"/>
    <col min="4" max="4" width="12.140625" style="1" customWidth="1"/>
    <col min="5" max="5" width="12.42578125" style="1" customWidth="1"/>
    <col min="6" max="6" width="11.28515625" style="1" bestFit="1" customWidth="1"/>
    <col min="7" max="8" width="9.140625" style="1"/>
    <col min="9" max="9" width="14.85546875" style="1" customWidth="1"/>
    <col min="10" max="10" width="14.140625" style="1" customWidth="1"/>
    <col min="11" max="16384" width="9.140625" style="1"/>
  </cols>
  <sheetData>
    <row r="1" spans="1:10" ht="18.75">
      <c r="A1" s="242" t="s">
        <v>550</v>
      </c>
      <c r="B1" s="242"/>
      <c r="C1" s="228">
        <v>2018</v>
      </c>
      <c r="D1" s="228">
        <v>2019</v>
      </c>
      <c r="E1" s="228">
        <v>2020</v>
      </c>
      <c r="F1" s="228">
        <v>2021</v>
      </c>
    </row>
    <row r="2" spans="1:10" ht="15.75">
      <c r="A2" s="2"/>
      <c r="B2" s="2"/>
      <c r="C2" s="2"/>
      <c r="D2" s="2"/>
      <c r="J2" s="161"/>
    </row>
    <row r="3" spans="1:10" ht="15.75">
      <c r="A3" s="2" t="s">
        <v>89</v>
      </c>
      <c r="B3" s="7" t="s">
        <v>111</v>
      </c>
      <c r="C3" s="4">
        <f>SUM(C4:C15)</f>
        <v>47800</v>
      </c>
      <c r="D3" s="4">
        <f>SUM(D4:D15)</f>
        <v>61950</v>
      </c>
      <c r="E3" s="4">
        <f>SUM(E4:E15)</f>
        <v>65950</v>
      </c>
      <c r="F3" s="4">
        <f>SUM(F4:F15)</f>
        <v>74150</v>
      </c>
      <c r="G3" s="12"/>
      <c r="H3" s="12"/>
      <c r="J3" s="161"/>
    </row>
    <row r="4" spans="1:10" ht="15.75">
      <c r="A4" s="5" t="s">
        <v>46</v>
      </c>
      <c r="B4" s="1" t="s">
        <v>26</v>
      </c>
      <c r="C4" s="12">
        <v>2000</v>
      </c>
      <c r="D4" s="12">
        <v>2000</v>
      </c>
      <c r="E4" s="12">
        <v>2200</v>
      </c>
      <c r="F4" s="12">
        <v>2400</v>
      </c>
      <c r="G4" s="12"/>
      <c r="H4" s="12"/>
      <c r="J4" s="161"/>
    </row>
    <row r="5" spans="1:10" ht="15.75">
      <c r="A5" s="5" t="s">
        <v>27</v>
      </c>
      <c r="B5" s="1" t="s">
        <v>28</v>
      </c>
      <c r="C5" s="12">
        <v>1750</v>
      </c>
      <c r="D5" s="12">
        <v>1750</v>
      </c>
      <c r="E5" s="12">
        <v>1950</v>
      </c>
      <c r="F5" s="12">
        <v>2150</v>
      </c>
      <c r="G5" s="12"/>
      <c r="H5" s="12"/>
      <c r="J5" s="161"/>
    </row>
    <row r="6" spans="1:10" ht="15.75">
      <c r="A6" s="5" t="s">
        <v>29</v>
      </c>
      <c r="B6" s="1" t="s">
        <v>4</v>
      </c>
      <c r="C6" s="12">
        <v>11550</v>
      </c>
      <c r="D6" s="12">
        <v>21400</v>
      </c>
      <c r="E6" s="12">
        <v>23400</v>
      </c>
      <c r="F6" s="12">
        <v>25400</v>
      </c>
      <c r="G6" s="12"/>
      <c r="H6" s="12"/>
      <c r="J6" s="161"/>
    </row>
    <row r="7" spans="1:10" ht="15.75">
      <c r="A7" s="5" t="s">
        <v>30</v>
      </c>
      <c r="B7" s="1" t="s">
        <v>31</v>
      </c>
      <c r="C7" s="12">
        <v>7000</v>
      </c>
      <c r="D7" s="12">
        <v>8000</v>
      </c>
      <c r="E7" s="12">
        <v>8200</v>
      </c>
      <c r="F7" s="12">
        <v>8400</v>
      </c>
      <c r="G7" s="12"/>
      <c r="H7" s="12"/>
      <c r="J7" s="161"/>
    </row>
    <row r="8" spans="1:10" ht="15.75">
      <c r="A8" s="5" t="s">
        <v>33</v>
      </c>
      <c r="B8" s="1" t="s">
        <v>32</v>
      </c>
      <c r="C8" s="12">
        <v>4000</v>
      </c>
      <c r="D8" s="12">
        <v>4200</v>
      </c>
      <c r="E8" s="12">
        <v>4400</v>
      </c>
      <c r="F8" s="12">
        <v>4800</v>
      </c>
      <c r="G8" s="12"/>
      <c r="H8" s="12"/>
      <c r="I8" s="15" t="s">
        <v>390</v>
      </c>
      <c r="J8" s="162">
        <f>D17+D18+D19</f>
        <v>162000</v>
      </c>
    </row>
    <row r="9" spans="1:10" ht="15.75">
      <c r="A9" s="5" t="s">
        <v>42</v>
      </c>
      <c r="B9" s="1" t="s">
        <v>477</v>
      </c>
      <c r="C9" s="12">
        <v>1500</v>
      </c>
      <c r="D9" s="12">
        <v>2000</v>
      </c>
      <c r="E9" s="12">
        <v>200</v>
      </c>
      <c r="F9" s="12">
        <v>2400</v>
      </c>
      <c r="G9" s="12"/>
      <c r="H9" s="12"/>
      <c r="I9" s="159" t="s">
        <v>165</v>
      </c>
      <c r="J9" s="163">
        <f>J8</f>
        <v>162000</v>
      </c>
    </row>
    <row r="10" spans="1:10" ht="15.75">
      <c r="A10" s="5" t="s">
        <v>51</v>
      </c>
      <c r="B10" s="1" t="s">
        <v>475</v>
      </c>
      <c r="C10" s="12">
        <v>3000</v>
      </c>
      <c r="D10" s="12">
        <v>3000</v>
      </c>
      <c r="E10" s="12">
        <v>3200</v>
      </c>
      <c r="F10" s="12">
        <v>3400</v>
      </c>
      <c r="G10" s="12"/>
      <c r="H10" s="12"/>
      <c r="I10" s="160"/>
      <c r="J10" s="161"/>
    </row>
    <row r="11" spans="1:10" ht="15.75">
      <c r="A11" s="5" t="s">
        <v>59</v>
      </c>
      <c r="B11" s="1" t="s">
        <v>60</v>
      </c>
      <c r="C11" s="12">
        <v>1000</v>
      </c>
      <c r="D11" s="12">
        <v>1000</v>
      </c>
      <c r="E11" s="12">
        <v>1200</v>
      </c>
      <c r="F11" s="12">
        <v>1400</v>
      </c>
      <c r="G11" s="12"/>
      <c r="H11" s="12"/>
      <c r="I11" s="160"/>
      <c r="J11" s="161"/>
    </row>
    <row r="12" spans="1:10" ht="15.75">
      <c r="A12" s="5" t="s">
        <v>522</v>
      </c>
      <c r="B12" s="1" t="s">
        <v>530</v>
      </c>
      <c r="C12" s="12">
        <v>1000</v>
      </c>
      <c r="D12" s="12">
        <v>1100</v>
      </c>
      <c r="E12" s="12">
        <v>1300</v>
      </c>
      <c r="F12" s="12">
        <v>1500</v>
      </c>
      <c r="G12" s="12"/>
      <c r="H12" s="12"/>
      <c r="I12" s="160"/>
      <c r="J12" s="161"/>
    </row>
    <row r="13" spans="1:10" ht="15.75">
      <c r="A13" s="5" t="s">
        <v>69</v>
      </c>
      <c r="B13" s="1" t="s">
        <v>446</v>
      </c>
      <c r="C13" s="12">
        <v>5000</v>
      </c>
      <c r="D13" s="12">
        <v>5000</v>
      </c>
      <c r="E13" s="122">
        <v>5200</v>
      </c>
      <c r="F13" s="12">
        <v>5400</v>
      </c>
      <c r="G13" s="12"/>
      <c r="H13" s="12"/>
      <c r="I13" s="15" t="s">
        <v>394</v>
      </c>
      <c r="J13" s="162">
        <f>D20+D21</f>
        <v>24000</v>
      </c>
    </row>
    <row r="14" spans="1:10" ht="15.75">
      <c r="A14" s="5" t="s">
        <v>73</v>
      </c>
      <c r="B14" s="1" t="s">
        <v>304</v>
      </c>
      <c r="C14" s="12">
        <v>2000</v>
      </c>
      <c r="D14" s="12">
        <v>2500</v>
      </c>
      <c r="E14" s="12">
        <v>2700</v>
      </c>
      <c r="F14" s="12">
        <v>2900</v>
      </c>
      <c r="G14" s="12"/>
      <c r="H14" s="12"/>
      <c r="I14" s="159" t="s">
        <v>166</v>
      </c>
      <c r="J14" s="163">
        <f>J13</f>
        <v>24000</v>
      </c>
    </row>
    <row r="15" spans="1:10" ht="15.75">
      <c r="A15" s="5" t="s">
        <v>76</v>
      </c>
      <c r="B15" s="1" t="s">
        <v>113</v>
      </c>
      <c r="C15" s="12">
        <v>8000</v>
      </c>
      <c r="D15" s="12">
        <v>10000</v>
      </c>
      <c r="E15" s="12">
        <v>12000</v>
      </c>
      <c r="F15" s="12">
        <v>14000</v>
      </c>
      <c r="G15" s="12"/>
      <c r="H15" s="12"/>
      <c r="I15" s="161"/>
      <c r="J15" s="161"/>
    </row>
    <row r="16" spans="1:10" ht="15.75">
      <c r="A16" s="2" t="s">
        <v>104</v>
      </c>
      <c r="B16" s="8" t="s">
        <v>114</v>
      </c>
      <c r="C16" s="4">
        <f>SUM(C17:C22)</f>
        <v>154000</v>
      </c>
      <c r="D16" s="4">
        <f>SUM(D17:D22)</f>
        <v>187000</v>
      </c>
      <c r="E16" s="4">
        <f>SUM(E17:E22)</f>
        <v>191800</v>
      </c>
      <c r="F16" s="4">
        <f>SUM(F17:F22)</f>
        <v>196900</v>
      </c>
      <c r="G16" s="12"/>
      <c r="H16" s="12"/>
      <c r="I16" s="161"/>
      <c r="J16" s="161"/>
    </row>
    <row r="17" spans="1:10" ht="15.75">
      <c r="A17" s="5" t="s">
        <v>6</v>
      </c>
      <c r="B17" s="1" t="s">
        <v>7</v>
      </c>
      <c r="C17" s="12">
        <v>50000</v>
      </c>
      <c r="D17" s="6">
        <v>60000</v>
      </c>
      <c r="E17" s="6">
        <v>62000</v>
      </c>
      <c r="F17" s="12">
        <v>64000</v>
      </c>
      <c r="G17" s="12"/>
      <c r="H17" s="12"/>
      <c r="I17" s="161"/>
      <c r="J17" s="161"/>
    </row>
    <row r="18" spans="1:10" ht="15.75">
      <c r="A18" s="5" t="s">
        <v>9</v>
      </c>
      <c r="B18" s="1" t="s">
        <v>8</v>
      </c>
      <c r="C18" s="12">
        <v>75000</v>
      </c>
      <c r="D18" s="6">
        <v>90000</v>
      </c>
      <c r="E18" s="6">
        <v>92000</v>
      </c>
      <c r="F18" s="12">
        <v>94000</v>
      </c>
      <c r="G18" s="12"/>
      <c r="H18" s="12"/>
      <c r="I18" s="15" t="s">
        <v>398</v>
      </c>
      <c r="J18" s="162">
        <f>D4+D5+D6+D7+D8+D9+D10+D24+D25+D26</f>
        <v>47600</v>
      </c>
    </row>
    <row r="19" spans="1:10" ht="15.75">
      <c r="A19" s="5" t="s">
        <v>10</v>
      </c>
      <c r="B19" s="1" t="s">
        <v>11</v>
      </c>
      <c r="C19" s="12">
        <v>6000</v>
      </c>
      <c r="D19" s="6">
        <v>12000</v>
      </c>
      <c r="E19" s="6">
        <v>12200</v>
      </c>
      <c r="F19" s="12">
        <v>12400</v>
      </c>
      <c r="G19" s="12"/>
      <c r="H19" s="12"/>
      <c r="I19" s="15" t="s">
        <v>13</v>
      </c>
      <c r="J19" s="162">
        <f>D22</f>
        <v>1000</v>
      </c>
    </row>
    <row r="20" spans="1:10" ht="15.75">
      <c r="A20" s="5" t="s">
        <v>139</v>
      </c>
      <c r="B20" s="1" t="s">
        <v>145</v>
      </c>
      <c r="C20" s="12">
        <v>13500</v>
      </c>
      <c r="D20" s="6">
        <v>15000</v>
      </c>
      <c r="E20" s="6">
        <v>15200</v>
      </c>
      <c r="F20" s="12">
        <v>15700</v>
      </c>
      <c r="G20" s="12"/>
      <c r="H20" s="12"/>
      <c r="I20" s="15" t="s">
        <v>400</v>
      </c>
      <c r="J20" s="162">
        <f>D11+D12+D27+D28+D29+D30</f>
        <v>6200</v>
      </c>
    </row>
    <row r="21" spans="1:10" ht="15.75">
      <c r="A21" s="5" t="s">
        <v>247</v>
      </c>
      <c r="B21" s="1" t="s">
        <v>248</v>
      </c>
      <c r="C21" s="12">
        <v>8500</v>
      </c>
      <c r="D21" s="6">
        <v>9000</v>
      </c>
      <c r="E21" s="6">
        <v>9200</v>
      </c>
      <c r="F21" s="12">
        <v>9400</v>
      </c>
      <c r="G21" s="12"/>
      <c r="H21" s="12"/>
      <c r="I21" s="15" t="s">
        <v>534</v>
      </c>
      <c r="J21" s="162">
        <f>D13+D14+D31+D32</f>
        <v>11500</v>
      </c>
    </row>
    <row r="22" spans="1:10" ht="15.75">
      <c r="A22" s="5" t="s">
        <v>17</v>
      </c>
      <c r="B22" s="1" t="s">
        <v>16</v>
      </c>
      <c r="C22" s="12">
        <v>1000</v>
      </c>
      <c r="D22" s="6">
        <v>1000</v>
      </c>
      <c r="E22" s="6">
        <v>1200</v>
      </c>
      <c r="F22" s="12">
        <v>1400</v>
      </c>
      <c r="G22" s="12"/>
      <c r="H22" s="12"/>
      <c r="I22" s="15" t="s">
        <v>403</v>
      </c>
      <c r="J22" s="162">
        <f>D15+D33</f>
        <v>11500</v>
      </c>
    </row>
    <row r="23" spans="1:10" ht="15.75">
      <c r="A23" s="2" t="s">
        <v>94</v>
      </c>
      <c r="B23" s="8" t="s">
        <v>96</v>
      </c>
      <c r="C23" s="4">
        <f>SUM(C24:C33)</f>
        <v>14920</v>
      </c>
      <c r="D23" s="4">
        <f>SUM(D24:D33)</f>
        <v>14850</v>
      </c>
      <c r="E23" s="4">
        <f>SUM(E24:E33)</f>
        <v>16850</v>
      </c>
      <c r="F23" s="4">
        <f>SUM(F24:F33)</f>
        <v>18850</v>
      </c>
      <c r="G23" s="12"/>
      <c r="H23" s="12"/>
      <c r="I23" s="159" t="s">
        <v>167</v>
      </c>
      <c r="J23" s="163">
        <f>SUM(J18:J22)</f>
        <v>77800</v>
      </c>
    </row>
    <row r="24" spans="1:10" ht="15.75">
      <c r="A24" s="5" t="s">
        <v>20</v>
      </c>
      <c r="B24" s="1" t="s">
        <v>21</v>
      </c>
      <c r="C24" s="12">
        <v>1500</v>
      </c>
      <c r="D24" s="12">
        <v>1500</v>
      </c>
      <c r="E24" s="12">
        <v>1700</v>
      </c>
      <c r="F24" s="12">
        <v>1900</v>
      </c>
      <c r="G24" s="12"/>
      <c r="H24" s="12"/>
      <c r="I24" s="161"/>
      <c r="J24" s="161"/>
    </row>
    <row r="25" spans="1:10" ht="15.75">
      <c r="A25" s="5" t="s">
        <v>22</v>
      </c>
      <c r="B25" s="1" t="s">
        <v>0</v>
      </c>
      <c r="C25" s="12">
        <v>1750</v>
      </c>
      <c r="D25" s="12">
        <v>1750</v>
      </c>
      <c r="E25" s="12">
        <v>1950</v>
      </c>
      <c r="F25" s="12">
        <v>2150</v>
      </c>
      <c r="G25" s="12"/>
      <c r="H25" s="12"/>
      <c r="I25" s="15" t="s">
        <v>174</v>
      </c>
      <c r="J25" s="163">
        <f>J9+J14+J23</f>
        <v>263800</v>
      </c>
    </row>
    <row r="26" spans="1:10" ht="15.75">
      <c r="A26" s="5" t="s">
        <v>51</v>
      </c>
      <c r="B26" s="1" t="s">
        <v>475</v>
      </c>
      <c r="C26" s="12">
        <v>1750</v>
      </c>
      <c r="D26" s="12">
        <v>2000</v>
      </c>
      <c r="E26" s="12">
        <v>2200</v>
      </c>
      <c r="F26" s="12">
        <v>2400</v>
      </c>
      <c r="G26" s="12"/>
      <c r="H26" s="12"/>
      <c r="J26" s="161"/>
    </row>
    <row r="27" spans="1:10" ht="15.75">
      <c r="A27" s="5" t="s">
        <v>58</v>
      </c>
      <c r="B27" s="1" t="s">
        <v>191</v>
      </c>
      <c r="C27" s="12">
        <v>500</v>
      </c>
      <c r="D27" s="12">
        <v>500</v>
      </c>
      <c r="E27" s="12">
        <v>700</v>
      </c>
      <c r="F27" s="12">
        <v>900</v>
      </c>
      <c r="G27" s="12"/>
      <c r="H27" s="12"/>
      <c r="J27" s="161"/>
    </row>
    <row r="28" spans="1:10" ht="15.75">
      <c r="A28" s="5" t="s">
        <v>59</v>
      </c>
      <c r="B28" s="1" t="s">
        <v>60</v>
      </c>
      <c r="C28" s="12">
        <v>1320</v>
      </c>
      <c r="D28" s="12">
        <v>1000</v>
      </c>
      <c r="E28" s="12">
        <v>1200</v>
      </c>
      <c r="F28" s="12">
        <v>1400</v>
      </c>
      <c r="G28" s="12"/>
      <c r="H28" s="12"/>
      <c r="J28" s="161"/>
    </row>
    <row r="29" spans="1:10" ht="15.75">
      <c r="A29" s="5" t="s">
        <v>522</v>
      </c>
      <c r="B29" s="1" t="s">
        <v>530</v>
      </c>
      <c r="C29" s="12">
        <v>1100</v>
      </c>
      <c r="D29" s="12">
        <v>1100</v>
      </c>
      <c r="E29" s="12">
        <v>1300</v>
      </c>
      <c r="F29" s="12">
        <v>1500</v>
      </c>
      <c r="G29" s="12"/>
      <c r="H29" s="12"/>
      <c r="J29" s="161"/>
    </row>
    <row r="30" spans="1:10" ht="15.75">
      <c r="A30" s="5" t="s">
        <v>37</v>
      </c>
      <c r="B30" s="1" t="s">
        <v>38</v>
      </c>
      <c r="C30" s="12">
        <v>1500</v>
      </c>
      <c r="D30" s="12">
        <v>1500</v>
      </c>
      <c r="E30" s="12">
        <v>1700</v>
      </c>
      <c r="F30" s="12">
        <v>1900</v>
      </c>
      <c r="G30" s="12"/>
      <c r="H30" s="12"/>
      <c r="J30" s="161"/>
    </row>
    <row r="31" spans="1:10" ht="15.75">
      <c r="A31" s="5" t="s">
        <v>66</v>
      </c>
      <c r="B31" s="1" t="s">
        <v>150</v>
      </c>
      <c r="C31" s="12">
        <v>2000</v>
      </c>
      <c r="D31" s="12">
        <v>2500</v>
      </c>
      <c r="E31" s="12">
        <v>2700</v>
      </c>
      <c r="F31" s="12">
        <v>2900</v>
      </c>
      <c r="G31" s="12"/>
      <c r="H31" s="12"/>
      <c r="J31" s="161"/>
    </row>
    <row r="32" spans="1:10" ht="15.75">
      <c r="A32" s="5" t="s">
        <v>73</v>
      </c>
      <c r="B32" s="1" t="s">
        <v>304</v>
      </c>
      <c r="C32" s="12">
        <v>1500</v>
      </c>
      <c r="D32" s="12">
        <v>1500</v>
      </c>
      <c r="E32" s="12">
        <v>1700</v>
      </c>
      <c r="F32" s="12">
        <v>1900</v>
      </c>
      <c r="G32" s="12"/>
      <c r="H32" s="12"/>
      <c r="J32" s="161"/>
    </row>
    <row r="33" spans="1:10" ht="15.75">
      <c r="A33" s="5" t="s">
        <v>75</v>
      </c>
      <c r="B33" s="1" t="s">
        <v>88</v>
      </c>
      <c r="C33" s="12">
        <v>2000</v>
      </c>
      <c r="D33" s="12">
        <v>1500</v>
      </c>
      <c r="E33" s="12">
        <v>1700</v>
      </c>
      <c r="F33" s="12">
        <v>1900</v>
      </c>
      <c r="G33" s="12"/>
      <c r="H33" s="12"/>
      <c r="J33" s="161"/>
    </row>
    <row r="34" spans="1:10">
      <c r="A34" s="5"/>
      <c r="C34" s="12"/>
      <c r="D34" s="12"/>
      <c r="E34" s="214"/>
      <c r="F34" s="12"/>
      <c r="G34" s="12"/>
      <c r="H34" s="12"/>
    </row>
    <row r="35" spans="1:10">
      <c r="A35" s="5"/>
      <c r="C35" s="6"/>
      <c r="D35" s="6"/>
      <c r="E35" s="12"/>
      <c r="F35" s="12"/>
      <c r="G35" s="12"/>
      <c r="H35" s="12"/>
    </row>
    <row r="36" spans="1:10" ht="14.25">
      <c r="B36" s="14" t="s">
        <v>127</v>
      </c>
      <c r="C36" s="168">
        <f>C3+C16+C23</f>
        <v>216720</v>
      </c>
      <c r="D36" s="168">
        <f>D3+D16+D23</f>
        <v>263800</v>
      </c>
      <c r="E36" s="168">
        <f>E3+E16+E23</f>
        <v>274600</v>
      </c>
      <c r="F36" s="168">
        <f>F3+F16+F23</f>
        <v>289900</v>
      </c>
      <c r="G36" s="12"/>
      <c r="H36" s="12"/>
    </row>
    <row r="37" spans="1:10" ht="14.25">
      <c r="C37" s="169"/>
      <c r="D37" s="169"/>
      <c r="E37" s="169"/>
      <c r="F37" s="169"/>
    </row>
    <row r="38" spans="1:10" ht="14.25">
      <c r="C38" s="165"/>
      <c r="D38" s="165"/>
      <c r="E38" s="165"/>
      <c r="F38" s="169"/>
    </row>
    <row r="39" spans="1:10" ht="14.25">
      <c r="B39" s="165" t="s">
        <v>165</v>
      </c>
      <c r="C39" s="165" t="s">
        <v>166</v>
      </c>
      <c r="D39" s="165" t="s">
        <v>167</v>
      </c>
      <c r="E39" s="165"/>
      <c r="F39" s="169"/>
    </row>
    <row r="40" spans="1:10" ht="15.75">
      <c r="A40" s="165" t="s">
        <v>165</v>
      </c>
      <c r="B40" s="163">
        <f>D17+D18+D19</f>
        <v>162000</v>
      </c>
      <c r="C40" s="168">
        <f>J14</f>
        <v>24000</v>
      </c>
      <c r="D40" s="168">
        <f>D4+D5+D6+D7+D8+D9+D10+D11+D12+D13+D14+D15+D22+D24+D25+D26+D27+D28+D29+D30+D31+D32+D33</f>
        <v>77800</v>
      </c>
      <c r="E40" s="165"/>
      <c r="F40" s="168">
        <f>B40+C40+D40</f>
        <v>263800</v>
      </c>
    </row>
    <row r="41" spans="1:10" ht="14.25">
      <c r="A41" s="3"/>
      <c r="C41" s="169"/>
      <c r="D41" s="169"/>
      <c r="E41" s="168" t="s">
        <v>174</v>
      </c>
      <c r="F41" s="168">
        <f>F40</f>
        <v>263800</v>
      </c>
    </row>
    <row r="42" spans="1:10">
      <c r="A42" s="3"/>
      <c r="D42" s="12"/>
      <c r="E42" s="9"/>
    </row>
    <row r="43" spans="1:10">
      <c r="E43" s="7"/>
    </row>
    <row r="44" spans="1:10">
      <c r="E44" s="9"/>
    </row>
    <row r="45" spans="1:10">
      <c r="C45" s="7"/>
      <c r="D45" s="7"/>
    </row>
  </sheetData>
  <mergeCells count="1">
    <mergeCell ref="A1:B1"/>
  </mergeCells>
  <phoneticPr fontId="3" type="noConversion"/>
  <pageMargins left="0.94488188976377963" right="0.15748031496062992" top="0.78740157480314965" bottom="0.39370078740157483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G8" sqref="G8"/>
    </sheetView>
  </sheetViews>
  <sheetFormatPr defaultRowHeight="12.75"/>
  <cols>
    <col min="1" max="1" width="7.42578125" style="1" customWidth="1"/>
    <col min="2" max="2" width="36.7109375" style="1" customWidth="1"/>
    <col min="3" max="3" width="11.7109375" style="1" bestFit="1" customWidth="1"/>
    <col min="4" max="5" width="12.140625" style="1" customWidth="1"/>
    <col min="6" max="6" width="11.28515625" style="1" bestFit="1" customWidth="1"/>
    <col min="7" max="8" width="9.140625" style="1"/>
    <col min="9" max="9" width="15.28515625" style="1" customWidth="1"/>
    <col min="10" max="10" width="12.28515625" style="1" customWidth="1"/>
    <col min="11" max="16384" width="9.140625" style="1"/>
  </cols>
  <sheetData>
    <row r="1" spans="1:10" ht="18.75">
      <c r="A1" s="242" t="s">
        <v>199</v>
      </c>
      <c r="B1" s="242"/>
      <c r="C1" s="228">
        <v>2018</v>
      </c>
      <c r="D1" s="228">
        <v>2019</v>
      </c>
      <c r="E1" s="228">
        <v>2020</v>
      </c>
      <c r="F1" s="228">
        <v>2021</v>
      </c>
    </row>
    <row r="2" spans="1:10">
      <c r="A2" s="2"/>
      <c r="B2" s="2"/>
    </row>
    <row r="3" spans="1:10">
      <c r="A3" s="2" t="s">
        <v>89</v>
      </c>
      <c r="B3" s="7" t="s">
        <v>111</v>
      </c>
      <c r="C3" s="4">
        <f t="shared" ref="C3:F3" si="0">SUM(C4:C16)</f>
        <v>45100</v>
      </c>
      <c r="D3" s="4">
        <f t="shared" si="0"/>
        <v>29250</v>
      </c>
      <c r="E3" s="4">
        <f t="shared" si="0"/>
        <v>32890</v>
      </c>
      <c r="F3" s="4">
        <f t="shared" si="0"/>
        <v>36530</v>
      </c>
    </row>
    <row r="4" spans="1:10">
      <c r="A4" s="20" t="s">
        <v>46</v>
      </c>
      <c r="B4" s="22" t="s">
        <v>26</v>
      </c>
      <c r="C4" s="152">
        <v>1000</v>
      </c>
      <c r="D4" s="152">
        <v>0</v>
      </c>
      <c r="E4" s="152">
        <v>0</v>
      </c>
      <c r="F4" s="152">
        <v>0</v>
      </c>
    </row>
    <row r="5" spans="1:10">
      <c r="A5" s="20" t="s">
        <v>27</v>
      </c>
      <c r="B5" s="22" t="s">
        <v>28</v>
      </c>
      <c r="C5" s="153">
        <v>2000</v>
      </c>
      <c r="D5" s="152">
        <v>1800</v>
      </c>
      <c r="E5" s="152">
        <v>2000</v>
      </c>
      <c r="F5" s="152">
        <v>2200</v>
      </c>
    </row>
    <row r="6" spans="1:10">
      <c r="A6" s="20" t="s">
        <v>29</v>
      </c>
      <c r="B6" s="22" t="s">
        <v>4</v>
      </c>
      <c r="C6" s="152">
        <v>5500</v>
      </c>
      <c r="D6" s="152">
        <v>1500</v>
      </c>
      <c r="E6" s="152">
        <v>1700</v>
      </c>
      <c r="F6" s="152">
        <v>1900</v>
      </c>
    </row>
    <row r="7" spans="1:10">
      <c r="A7" s="20" t="s">
        <v>30</v>
      </c>
      <c r="B7" s="22" t="s">
        <v>31</v>
      </c>
      <c r="C7" s="154">
        <v>9500</v>
      </c>
      <c r="D7" s="152">
        <v>0</v>
      </c>
      <c r="E7" s="152">
        <v>0</v>
      </c>
      <c r="F7" s="152">
        <v>0</v>
      </c>
    </row>
    <row r="8" spans="1:10" ht="15.75">
      <c r="A8" s="20" t="s">
        <v>33</v>
      </c>
      <c r="B8" s="22" t="s">
        <v>32</v>
      </c>
      <c r="C8" s="152">
        <v>3000</v>
      </c>
      <c r="D8" s="152">
        <v>3000</v>
      </c>
      <c r="E8" s="152">
        <v>3200</v>
      </c>
      <c r="F8" s="152">
        <v>3400</v>
      </c>
      <c r="I8" s="15" t="s">
        <v>390</v>
      </c>
      <c r="J8" s="162">
        <f>D18+D19+D20</f>
        <v>243000</v>
      </c>
    </row>
    <row r="9" spans="1:10" ht="15.75">
      <c r="A9" s="20" t="s">
        <v>34</v>
      </c>
      <c r="B9" s="22" t="s">
        <v>266</v>
      </c>
      <c r="C9" s="152">
        <v>3600</v>
      </c>
      <c r="D9" s="152">
        <v>2500</v>
      </c>
      <c r="E9" s="152">
        <v>2700</v>
      </c>
      <c r="F9" s="152">
        <v>2900</v>
      </c>
      <c r="I9" s="159" t="s">
        <v>165</v>
      </c>
      <c r="J9" s="163">
        <f>J8</f>
        <v>243000</v>
      </c>
    </row>
    <row r="10" spans="1:10" ht="15.75">
      <c r="A10" s="20" t="s">
        <v>42</v>
      </c>
      <c r="B10" s="22" t="s">
        <v>112</v>
      </c>
      <c r="C10" s="158">
        <v>1750</v>
      </c>
      <c r="D10" s="152">
        <v>1000</v>
      </c>
      <c r="E10" s="152">
        <v>1200</v>
      </c>
      <c r="F10" s="152">
        <v>1400</v>
      </c>
      <c r="I10" s="160"/>
      <c r="J10" s="161"/>
    </row>
    <row r="11" spans="1:10" ht="15.75">
      <c r="A11" s="20" t="s">
        <v>51</v>
      </c>
      <c r="B11" s="22" t="s">
        <v>267</v>
      </c>
      <c r="C11" s="158">
        <v>2000</v>
      </c>
      <c r="D11" s="152">
        <v>1000</v>
      </c>
      <c r="E11" s="152">
        <v>1200</v>
      </c>
      <c r="F11" s="152">
        <v>1400</v>
      </c>
      <c r="G11" s="151"/>
      <c r="I11" s="160"/>
      <c r="J11" s="161"/>
    </row>
    <row r="12" spans="1:10" ht="15.75">
      <c r="A12" s="20" t="s">
        <v>59</v>
      </c>
      <c r="B12" s="22" t="s">
        <v>268</v>
      </c>
      <c r="C12" s="158">
        <v>1750</v>
      </c>
      <c r="D12" s="152">
        <v>300</v>
      </c>
      <c r="E12" s="152">
        <v>320</v>
      </c>
      <c r="F12" s="152">
        <v>340</v>
      </c>
      <c r="I12" s="160"/>
      <c r="J12" s="161"/>
    </row>
    <row r="13" spans="1:10" ht="15.75">
      <c r="A13" s="20" t="s">
        <v>522</v>
      </c>
      <c r="B13" s="185" t="s">
        <v>523</v>
      </c>
      <c r="C13" s="158"/>
      <c r="D13" s="152">
        <v>650</v>
      </c>
      <c r="E13" s="152">
        <v>670</v>
      </c>
      <c r="F13" s="152">
        <v>690</v>
      </c>
      <c r="I13" s="160"/>
      <c r="J13" s="161"/>
    </row>
    <row r="14" spans="1:10" ht="15.75">
      <c r="A14" s="20" t="s">
        <v>69</v>
      </c>
      <c r="B14" s="22" t="s">
        <v>269</v>
      </c>
      <c r="C14" s="152">
        <v>5000</v>
      </c>
      <c r="D14" s="152">
        <v>5000</v>
      </c>
      <c r="E14" s="152">
        <v>5200</v>
      </c>
      <c r="F14" s="152">
        <v>5400</v>
      </c>
      <c r="I14" s="15" t="s">
        <v>394</v>
      </c>
      <c r="J14" s="162">
        <f>D21+D22</f>
        <v>36000</v>
      </c>
    </row>
    <row r="15" spans="1:10" ht="15.75">
      <c r="A15" s="20" t="s">
        <v>73</v>
      </c>
      <c r="B15" s="22" t="s">
        <v>270</v>
      </c>
      <c r="C15" s="155">
        <v>2000</v>
      </c>
      <c r="D15" s="152">
        <v>2500</v>
      </c>
      <c r="E15" s="152">
        <v>2700</v>
      </c>
      <c r="F15" s="152">
        <v>2900</v>
      </c>
      <c r="I15" s="159" t="s">
        <v>166</v>
      </c>
      <c r="J15" s="163">
        <f>J14</f>
        <v>36000</v>
      </c>
    </row>
    <row r="16" spans="1:10" ht="15.75">
      <c r="A16" s="20" t="s">
        <v>76</v>
      </c>
      <c r="B16" s="22" t="s">
        <v>113</v>
      </c>
      <c r="C16" s="155">
        <v>8000</v>
      </c>
      <c r="D16" s="152">
        <v>10000</v>
      </c>
      <c r="E16" s="152">
        <v>12000</v>
      </c>
      <c r="F16" s="152">
        <v>14000</v>
      </c>
      <c r="I16" s="161"/>
      <c r="J16" s="161"/>
    </row>
    <row r="17" spans="1:10" ht="15.75">
      <c r="A17" s="17" t="s">
        <v>104</v>
      </c>
      <c r="B17" s="18" t="s">
        <v>114</v>
      </c>
      <c r="C17" s="156">
        <f>SUM(C18:C24)</f>
        <v>219300</v>
      </c>
      <c r="D17" s="156">
        <f>SUM(D18:D24)</f>
        <v>281000</v>
      </c>
      <c r="E17" s="156">
        <f>SUM(E18:E24)</f>
        <v>286000</v>
      </c>
      <c r="F17" s="156">
        <f>SUM(F18:F24)</f>
        <v>291000</v>
      </c>
      <c r="I17" s="161"/>
      <c r="J17" s="161"/>
    </row>
    <row r="18" spans="1:10" ht="15.75">
      <c r="A18" s="20" t="s">
        <v>6</v>
      </c>
      <c r="B18" s="22" t="s">
        <v>7</v>
      </c>
      <c r="C18" s="155">
        <v>65000</v>
      </c>
      <c r="D18" s="155">
        <v>90000</v>
      </c>
      <c r="E18" s="155">
        <v>92000</v>
      </c>
      <c r="F18" s="152">
        <v>94000</v>
      </c>
      <c r="I18" s="161"/>
      <c r="J18" s="161"/>
    </row>
    <row r="19" spans="1:10" ht="15.75">
      <c r="A19" s="20" t="s">
        <v>9</v>
      </c>
      <c r="B19" s="22" t="s">
        <v>8</v>
      </c>
      <c r="C19" s="155">
        <v>110000</v>
      </c>
      <c r="D19" s="155">
        <v>135000</v>
      </c>
      <c r="E19" s="155">
        <v>137000</v>
      </c>
      <c r="F19" s="152">
        <v>139000</v>
      </c>
      <c r="I19" s="15" t="s">
        <v>398</v>
      </c>
      <c r="J19" s="162">
        <f>D4+D5+D6+D7+D8+D9+D10+D11+D26+D27+D28</f>
        <v>15550</v>
      </c>
    </row>
    <row r="20" spans="1:10" ht="15.75">
      <c r="A20" s="20" t="s">
        <v>10</v>
      </c>
      <c r="B20" s="22" t="s">
        <v>11</v>
      </c>
      <c r="C20" s="155">
        <v>10000</v>
      </c>
      <c r="D20" s="155">
        <v>18000</v>
      </c>
      <c r="E20" s="155">
        <v>18200</v>
      </c>
      <c r="F20" s="152">
        <v>18400</v>
      </c>
      <c r="I20" s="15" t="s">
        <v>13</v>
      </c>
      <c r="J20" s="162">
        <f>D23+D24</f>
        <v>2000</v>
      </c>
    </row>
    <row r="21" spans="1:10" ht="15.75">
      <c r="A21" s="25" t="s">
        <v>139</v>
      </c>
      <c r="B21" s="99" t="s">
        <v>271</v>
      </c>
      <c r="C21" s="155">
        <v>20000</v>
      </c>
      <c r="D21" s="155">
        <v>22500</v>
      </c>
      <c r="E21" s="155">
        <v>22700</v>
      </c>
      <c r="F21" s="152">
        <v>22900</v>
      </c>
      <c r="I21" s="15" t="s">
        <v>400</v>
      </c>
      <c r="J21" s="162">
        <f>D12+D13+D29</f>
        <v>1850</v>
      </c>
    </row>
    <row r="22" spans="1:10" ht="15.75">
      <c r="A22" s="25" t="s">
        <v>247</v>
      </c>
      <c r="B22" s="99" t="s">
        <v>272</v>
      </c>
      <c r="C22" s="155">
        <v>11000</v>
      </c>
      <c r="D22" s="155">
        <v>13500</v>
      </c>
      <c r="E22" s="155">
        <v>13700</v>
      </c>
      <c r="F22" s="152">
        <v>13900</v>
      </c>
      <c r="I22" s="15" t="s">
        <v>534</v>
      </c>
      <c r="J22" s="162">
        <f>D14+D15+D30+D31</f>
        <v>12000</v>
      </c>
    </row>
    <row r="23" spans="1:10" ht="15.75">
      <c r="A23" s="20" t="s">
        <v>17</v>
      </c>
      <c r="B23" s="22" t="s">
        <v>275</v>
      </c>
      <c r="C23" s="155">
        <v>1100</v>
      </c>
      <c r="D23" s="155">
        <v>1000</v>
      </c>
      <c r="E23" s="155">
        <v>1200</v>
      </c>
      <c r="F23" s="152">
        <v>1400</v>
      </c>
      <c r="I23" s="159" t="s">
        <v>403</v>
      </c>
      <c r="J23" s="162">
        <f>D16</f>
        <v>10000</v>
      </c>
    </row>
    <row r="24" spans="1:10" ht="15.75">
      <c r="A24" s="20" t="s">
        <v>243</v>
      </c>
      <c r="B24" s="22" t="s">
        <v>273</v>
      </c>
      <c r="C24" s="155">
        <v>2200</v>
      </c>
      <c r="D24" s="155">
        <v>1000</v>
      </c>
      <c r="E24" s="155">
        <v>1200</v>
      </c>
      <c r="F24" s="152">
        <v>1400</v>
      </c>
      <c r="I24" s="159" t="s">
        <v>167</v>
      </c>
      <c r="J24" s="163">
        <f>SUM(J19:J23)</f>
        <v>41400</v>
      </c>
    </row>
    <row r="25" spans="1:10" ht="15.75">
      <c r="A25" s="17" t="s">
        <v>94</v>
      </c>
      <c r="B25" s="18" t="s">
        <v>96</v>
      </c>
      <c r="C25" s="157">
        <f t="shared" ref="C25:F25" si="1">SUM(C26:C31)</f>
        <v>10250</v>
      </c>
      <c r="D25" s="157">
        <f t="shared" si="1"/>
        <v>10150</v>
      </c>
      <c r="E25" s="157">
        <f t="shared" si="1"/>
        <v>11350</v>
      </c>
      <c r="F25" s="157">
        <f t="shared" si="1"/>
        <v>12550</v>
      </c>
      <c r="I25" s="15"/>
      <c r="J25" s="161"/>
    </row>
    <row r="26" spans="1:10" ht="15.75">
      <c r="A26" s="20" t="s">
        <v>20</v>
      </c>
      <c r="B26" s="22" t="s">
        <v>21</v>
      </c>
      <c r="C26" s="155">
        <v>1250</v>
      </c>
      <c r="D26" s="155">
        <v>1000</v>
      </c>
      <c r="E26" s="155">
        <v>1200</v>
      </c>
      <c r="F26" s="152">
        <v>1400</v>
      </c>
      <c r="I26" s="15" t="s">
        <v>174</v>
      </c>
      <c r="J26" s="163">
        <f>J9+J15+J24</f>
        <v>320400</v>
      </c>
    </row>
    <row r="27" spans="1:10">
      <c r="A27" s="20" t="s">
        <v>22</v>
      </c>
      <c r="B27" s="22" t="s">
        <v>0</v>
      </c>
      <c r="C27" s="155">
        <v>1250</v>
      </c>
      <c r="D27" s="155">
        <v>2000</v>
      </c>
      <c r="E27" s="155">
        <v>2200</v>
      </c>
      <c r="F27" s="152">
        <v>2400</v>
      </c>
    </row>
    <row r="28" spans="1:10">
      <c r="A28" s="20" t="s">
        <v>34</v>
      </c>
      <c r="B28" s="22" t="s">
        <v>266</v>
      </c>
      <c r="C28" s="152">
        <v>1750</v>
      </c>
      <c r="D28" s="155">
        <v>1750</v>
      </c>
      <c r="E28" s="155">
        <v>1950</v>
      </c>
      <c r="F28" s="152">
        <v>2150</v>
      </c>
    </row>
    <row r="29" spans="1:10">
      <c r="A29" s="20" t="s">
        <v>59</v>
      </c>
      <c r="B29" s="22" t="s">
        <v>60</v>
      </c>
      <c r="C29" s="152">
        <v>2000</v>
      </c>
      <c r="D29" s="155">
        <v>900</v>
      </c>
      <c r="E29" s="155">
        <v>1100</v>
      </c>
      <c r="F29" s="152">
        <v>1300</v>
      </c>
    </row>
    <row r="30" spans="1:10">
      <c r="A30" s="20" t="s">
        <v>66</v>
      </c>
      <c r="B30" s="22" t="s">
        <v>150</v>
      </c>
      <c r="C30" s="152">
        <v>2000</v>
      </c>
      <c r="D30" s="155">
        <v>3500</v>
      </c>
      <c r="E30" s="155">
        <v>3700</v>
      </c>
      <c r="F30" s="152">
        <v>3900</v>
      </c>
    </row>
    <row r="31" spans="1:10">
      <c r="A31" s="20" t="s">
        <v>73</v>
      </c>
      <c r="B31" s="22" t="s">
        <v>274</v>
      </c>
      <c r="C31" s="152">
        <v>2000</v>
      </c>
      <c r="D31" s="155">
        <v>1000</v>
      </c>
      <c r="E31" s="155">
        <v>1200</v>
      </c>
      <c r="F31" s="152">
        <v>1400</v>
      </c>
    </row>
    <row r="32" spans="1:10">
      <c r="A32" s="5"/>
      <c r="C32" s="12"/>
      <c r="D32" s="12"/>
    </row>
    <row r="33" spans="1:6">
      <c r="C33" s="12"/>
      <c r="D33" s="12"/>
    </row>
    <row r="34" spans="1:6" ht="14.25">
      <c r="A34" s="169"/>
      <c r="B34" s="14" t="s">
        <v>127</v>
      </c>
      <c r="C34" s="168">
        <f>C3+C17+C25</f>
        <v>274650</v>
      </c>
      <c r="D34" s="168">
        <f t="shared" ref="D34:F34" si="2">D3+D17+D25</f>
        <v>320400</v>
      </c>
      <c r="E34" s="168">
        <f t="shared" si="2"/>
        <v>330240</v>
      </c>
      <c r="F34" s="168">
        <f t="shared" si="2"/>
        <v>340080</v>
      </c>
    </row>
    <row r="35" spans="1:6" ht="14.25">
      <c r="A35" s="169"/>
      <c r="B35" s="169"/>
      <c r="C35" s="169"/>
      <c r="D35" s="169"/>
      <c r="E35" s="165"/>
    </row>
    <row r="36" spans="1:6" ht="14.25">
      <c r="A36" s="169"/>
      <c r="B36" s="165" t="s">
        <v>165</v>
      </c>
      <c r="C36" s="165" t="s">
        <v>166</v>
      </c>
      <c r="D36" s="165" t="s">
        <v>167</v>
      </c>
      <c r="E36" s="168"/>
    </row>
    <row r="37" spans="1:6" ht="14.25">
      <c r="A37" s="165" t="s">
        <v>165</v>
      </c>
      <c r="B37" s="168">
        <f>D18+D19+D20</f>
        <v>243000</v>
      </c>
      <c r="C37" s="168">
        <f>J15</f>
        <v>36000</v>
      </c>
      <c r="D37" s="168">
        <f>J24</f>
        <v>41400</v>
      </c>
      <c r="E37" s="168"/>
      <c r="F37" s="168">
        <f>B37+C37+D37</f>
        <v>320400</v>
      </c>
    </row>
    <row r="38" spans="1:6" ht="14.25">
      <c r="A38" s="3"/>
      <c r="D38" s="12"/>
      <c r="E38" s="169" t="s">
        <v>174</v>
      </c>
      <c r="F38" s="168">
        <f>F37</f>
        <v>320400</v>
      </c>
    </row>
    <row r="39" spans="1:6">
      <c r="A39" s="16"/>
      <c r="E39" s="9"/>
    </row>
  </sheetData>
  <mergeCells count="1">
    <mergeCell ref="A1:B1"/>
  </mergeCells>
  <phoneticPr fontId="3" type="noConversion"/>
  <pageMargins left="0.74803149606299213" right="0.15748031496062992" top="0.59055118110236227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F38" sqref="F38"/>
    </sheetView>
  </sheetViews>
  <sheetFormatPr defaultRowHeight="12.75"/>
  <cols>
    <col min="1" max="1" width="8.28515625" style="134" bestFit="1" customWidth="1"/>
    <col min="2" max="2" width="37" style="134" customWidth="1"/>
    <col min="3" max="3" width="11.28515625" style="134" bestFit="1" customWidth="1"/>
    <col min="4" max="5" width="11.28515625" style="134" customWidth="1"/>
    <col min="6" max="6" width="11.28515625" style="134" bestFit="1" customWidth="1"/>
    <col min="7" max="7" width="11.28515625" style="1" bestFit="1" customWidth="1"/>
    <col min="8" max="8" width="9.140625" style="1"/>
    <col min="9" max="9" width="12.5703125" style="1" customWidth="1"/>
    <col min="10" max="10" width="14.7109375" style="1" customWidth="1"/>
    <col min="11" max="16384" width="9.140625" style="1"/>
  </cols>
  <sheetData>
    <row r="1" spans="1:12" ht="18.75">
      <c r="A1" s="242" t="s">
        <v>200</v>
      </c>
      <c r="B1" s="242"/>
      <c r="C1" s="228">
        <v>2018</v>
      </c>
      <c r="D1" s="228">
        <v>2019</v>
      </c>
      <c r="E1" s="228">
        <v>2020</v>
      </c>
      <c r="F1" s="228">
        <v>2021</v>
      </c>
    </row>
    <row r="2" spans="1:12">
      <c r="A2" s="129"/>
      <c r="B2" s="129"/>
      <c r="C2" s="129"/>
      <c r="D2" s="129"/>
      <c r="E2" s="129"/>
      <c r="L2" s="1" t="s">
        <v>564</v>
      </c>
    </row>
    <row r="3" spans="1:12">
      <c r="A3" s="129" t="s">
        <v>89</v>
      </c>
      <c r="B3" s="183" t="s">
        <v>111</v>
      </c>
      <c r="C3" s="124">
        <f>SUM(C4:C17)</f>
        <v>72800</v>
      </c>
      <c r="D3" s="124">
        <f>SUM(D4:D17)</f>
        <v>63500</v>
      </c>
      <c r="E3" s="124">
        <f>SUM(E4:E17)</f>
        <v>69300</v>
      </c>
      <c r="F3" s="124">
        <f>SUM(F4:F17)</f>
        <v>75100</v>
      </c>
    </row>
    <row r="4" spans="1:12">
      <c r="A4" s="135" t="s">
        <v>46</v>
      </c>
      <c r="B4" s="131" t="s">
        <v>26</v>
      </c>
      <c r="C4" s="127">
        <v>1550</v>
      </c>
      <c r="D4" s="127">
        <v>2000</v>
      </c>
      <c r="E4" s="127">
        <v>2200</v>
      </c>
      <c r="F4" s="122">
        <v>2400</v>
      </c>
    </row>
    <row r="5" spans="1:12">
      <c r="A5" s="135" t="s">
        <v>27</v>
      </c>
      <c r="B5" s="131" t="s">
        <v>28</v>
      </c>
      <c r="C5" s="127">
        <v>1250</v>
      </c>
      <c r="D5" s="127">
        <v>1500</v>
      </c>
      <c r="E5" s="127">
        <v>1700</v>
      </c>
      <c r="F5" s="122">
        <v>1900</v>
      </c>
    </row>
    <row r="6" spans="1:12">
      <c r="A6" s="135" t="s">
        <v>29</v>
      </c>
      <c r="B6" s="131" t="s">
        <v>4</v>
      </c>
      <c r="C6" s="127">
        <v>10000</v>
      </c>
      <c r="D6" s="127">
        <v>6500</v>
      </c>
      <c r="E6" s="127">
        <v>6700</v>
      </c>
      <c r="F6" s="122">
        <v>6900</v>
      </c>
    </row>
    <row r="7" spans="1:12">
      <c r="A7" s="135" t="s">
        <v>30</v>
      </c>
      <c r="B7" s="131" t="s">
        <v>31</v>
      </c>
      <c r="C7" s="127">
        <v>13000</v>
      </c>
      <c r="D7" s="127">
        <v>15000</v>
      </c>
      <c r="E7" s="127">
        <v>17000</v>
      </c>
      <c r="F7" s="122">
        <v>19000</v>
      </c>
    </row>
    <row r="8" spans="1:12" ht="15.75">
      <c r="A8" s="135" t="s">
        <v>33</v>
      </c>
      <c r="B8" s="131" t="s">
        <v>32</v>
      </c>
      <c r="C8" s="127">
        <v>3000</v>
      </c>
      <c r="D8" s="127">
        <v>3000</v>
      </c>
      <c r="E8" s="127">
        <v>3200</v>
      </c>
      <c r="F8" s="122">
        <v>3400</v>
      </c>
      <c r="I8" s="15" t="s">
        <v>390</v>
      </c>
      <c r="J8" s="162">
        <f>D19+D20+D21</f>
        <v>162000</v>
      </c>
    </row>
    <row r="9" spans="1:12" ht="15.75">
      <c r="A9" s="135" t="s">
        <v>51</v>
      </c>
      <c r="B9" s="131" t="s">
        <v>140</v>
      </c>
      <c r="C9" s="127">
        <v>1500</v>
      </c>
      <c r="D9" s="127">
        <v>3000</v>
      </c>
      <c r="E9" s="127">
        <v>3200</v>
      </c>
      <c r="F9" s="122">
        <v>3400</v>
      </c>
      <c r="I9" s="159" t="s">
        <v>165</v>
      </c>
      <c r="J9" s="163">
        <f>J8</f>
        <v>162000</v>
      </c>
    </row>
    <row r="10" spans="1:12" ht="15.75">
      <c r="A10" s="135" t="s">
        <v>59</v>
      </c>
      <c r="B10" s="131" t="s">
        <v>60</v>
      </c>
      <c r="C10" s="127">
        <v>1000</v>
      </c>
      <c r="D10" s="127">
        <v>1000</v>
      </c>
      <c r="E10" s="127">
        <v>1200</v>
      </c>
      <c r="F10" s="122">
        <v>1400</v>
      </c>
      <c r="I10" s="160"/>
      <c r="J10" s="161"/>
    </row>
    <row r="11" spans="1:12" ht="15.75">
      <c r="A11" s="135" t="s">
        <v>462</v>
      </c>
      <c r="B11" s="131" t="s">
        <v>463</v>
      </c>
      <c r="C11" s="127">
        <v>20000</v>
      </c>
      <c r="D11" s="127">
        <v>20000</v>
      </c>
      <c r="E11" s="127">
        <v>22000</v>
      </c>
      <c r="F11" s="122">
        <v>24000</v>
      </c>
      <c r="I11" s="160"/>
      <c r="J11" s="161"/>
    </row>
    <row r="12" spans="1:12" ht="15.75">
      <c r="A12" s="135" t="s">
        <v>64</v>
      </c>
      <c r="B12" s="131" t="s">
        <v>517</v>
      </c>
      <c r="C12" s="127">
        <v>10000</v>
      </c>
      <c r="D12" s="127"/>
      <c r="E12" s="127"/>
      <c r="F12" s="122"/>
      <c r="I12" s="15" t="s">
        <v>394</v>
      </c>
      <c r="J12" s="162">
        <f>D22+D23</f>
        <v>24000</v>
      </c>
    </row>
    <row r="13" spans="1:12" ht="15.75">
      <c r="A13" s="135" t="s">
        <v>66</v>
      </c>
      <c r="B13" s="28" t="s">
        <v>150</v>
      </c>
      <c r="C13" s="127"/>
      <c r="D13" s="127">
        <v>6000</v>
      </c>
      <c r="E13" s="127">
        <v>6200</v>
      </c>
      <c r="F13" s="122">
        <v>6400</v>
      </c>
      <c r="I13" s="159" t="s">
        <v>166</v>
      </c>
      <c r="J13" s="163">
        <f>J12</f>
        <v>24000</v>
      </c>
    </row>
    <row r="14" spans="1:12" ht="15.75">
      <c r="A14" s="135" t="s">
        <v>69</v>
      </c>
      <c r="B14" s="131" t="s">
        <v>303</v>
      </c>
      <c r="C14" s="127">
        <v>5000</v>
      </c>
      <c r="D14" s="127">
        <v>3000</v>
      </c>
      <c r="E14" s="127">
        <v>3200</v>
      </c>
      <c r="F14" s="122">
        <v>3400</v>
      </c>
      <c r="I14" s="161"/>
      <c r="J14" s="161"/>
    </row>
    <row r="15" spans="1:12" ht="15.75">
      <c r="A15" s="135" t="s">
        <v>73</v>
      </c>
      <c r="B15" s="134" t="s">
        <v>148</v>
      </c>
      <c r="C15" s="127">
        <v>1500</v>
      </c>
      <c r="D15" s="127">
        <v>2500</v>
      </c>
      <c r="E15" s="127">
        <v>2700</v>
      </c>
      <c r="F15" s="122">
        <v>2900</v>
      </c>
      <c r="I15" s="161"/>
      <c r="J15" s="161"/>
    </row>
    <row r="16" spans="1:12" ht="15.75">
      <c r="A16" s="135" t="s">
        <v>97</v>
      </c>
      <c r="B16" s="134" t="s">
        <v>518</v>
      </c>
      <c r="C16" s="127">
        <v>5000</v>
      </c>
      <c r="D16" s="127"/>
      <c r="E16" s="127"/>
      <c r="F16" s="122"/>
      <c r="I16" s="161"/>
      <c r="J16" s="161"/>
    </row>
    <row r="17" spans="1:10" ht="15.75">
      <c r="A17" s="135" t="s">
        <v>76</v>
      </c>
      <c r="B17" s="134" t="s">
        <v>113</v>
      </c>
      <c r="C17" s="221">
        <v>0</v>
      </c>
      <c r="D17" s="221">
        <v>0</v>
      </c>
      <c r="E17" s="221">
        <v>0</v>
      </c>
      <c r="F17" s="222">
        <v>0</v>
      </c>
      <c r="I17" s="15" t="s">
        <v>398</v>
      </c>
      <c r="J17" s="162">
        <f>D4+D5+D6+D7+D8+D9+D26+D27</f>
        <v>33000</v>
      </c>
    </row>
    <row r="18" spans="1:10" ht="15.75">
      <c r="A18" s="129" t="s">
        <v>104</v>
      </c>
      <c r="B18" s="184" t="s">
        <v>114</v>
      </c>
      <c r="C18" s="124">
        <f>SUM(C19:C24)</f>
        <v>161150</v>
      </c>
      <c r="D18" s="124">
        <f>SUM(D19:D24)</f>
        <v>187000</v>
      </c>
      <c r="E18" s="124">
        <f>SUM(E19:E24)</f>
        <v>191800</v>
      </c>
      <c r="F18" s="124">
        <f>SUM(F19:F24)</f>
        <v>196900</v>
      </c>
      <c r="I18" s="15" t="s">
        <v>13</v>
      </c>
      <c r="J18" s="162">
        <f>D24</f>
        <v>1000</v>
      </c>
    </row>
    <row r="19" spans="1:10" ht="15.75">
      <c r="A19" s="135" t="s">
        <v>6</v>
      </c>
      <c r="B19" s="134" t="s">
        <v>7</v>
      </c>
      <c r="C19" s="127">
        <v>50000</v>
      </c>
      <c r="D19" s="6">
        <v>60000</v>
      </c>
      <c r="E19" s="6">
        <v>62000</v>
      </c>
      <c r="F19" s="12">
        <v>64000</v>
      </c>
      <c r="I19" s="15" t="s">
        <v>400</v>
      </c>
      <c r="J19" s="162">
        <f>D10+D11+D28+D29</f>
        <v>23000</v>
      </c>
    </row>
    <row r="20" spans="1:10" ht="15.75">
      <c r="A20" s="135" t="s">
        <v>9</v>
      </c>
      <c r="B20" s="134" t="s">
        <v>8</v>
      </c>
      <c r="C20" s="127">
        <v>81000</v>
      </c>
      <c r="D20" s="6">
        <v>90000</v>
      </c>
      <c r="E20" s="6">
        <v>92000</v>
      </c>
      <c r="F20" s="12">
        <v>94000</v>
      </c>
      <c r="G20" s="12"/>
      <c r="I20" s="15" t="s">
        <v>534</v>
      </c>
      <c r="J20" s="162">
        <f>D12+D13+D14+D15+D16+D30+D31+D32</f>
        <v>16000</v>
      </c>
    </row>
    <row r="21" spans="1:10" ht="15.75">
      <c r="A21" s="135" t="s">
        <v>10</v>
      </c>
      <c r="B21" s="134" t="s">
        <v>11</v>
      </c>
      <c r="C21" s="127">
        <v>5500</v>
      </c>
      <c r="D21" s="6">
        <v>12000</v>
      </c>
      <c r="E21" s="6">
        <v>12200</v>
      </c>
      <c r="F21" s="12">
        <v>12400</v>
      </c>
      <c r="G21" s="12"/>
      <c r="I21" s="15" t="s">
        <v>403</v>
      </c>
      <c r="J21" s="162">
        <f>D17</f>
        <v>0</v>
      </c>
    </row>
    <row r="22" spans="1:10" ht="15.75">
      <c r="A22" s="135" t="s">
        <v>139</v>
      </c>
      <c r="B22" s="134" t="s">
        <v>141</v>
      </c>
      <c r="C22" s="127">
        <v>15500</v>
      </c>
      <c r="D22" s="6">
        <v>15000</v>
      </c>
      <c r="E22" s="6">
        <v>15200</v>
      </c>
      <c r="F22" s="12">
        <v>15700</v>
      </c>
      <c r="G22" s="12"/>
      <c r="I22" s="159" t="s">
        <v>167</v>
      </c>
      <c r="J22" s="163">
        <f>SUM(J17:J21)</f>
        <v>73000</v>
      </c>
    </row>
    <row r="23" spans="1:10" ht="15.75">
      <c r="A23" s="135" t="s">
        <v>247</v>
      </c>
      <c r="B23" s="134" t="s">
        <v>248</v>
      </c>
      <c r="C23" s="127">
        <v>8000</v>
      </c>
      <c r="D23" s="6">
        <v>9000</v>
      </c>
      <c r="E23" s="6">
        <v>9200</v>
      </c>
      <c r="F23" s="12">
        <v>9400</v>
      </c>
      <c r="G23" s="12"/>
      <c r="I23" s="161"/>
      <c r="J23" s="161"/>
    </row>
    <row r="24" spans="1:10" ht="21" customHeight="1">
      <c r="A24" s="135" t="s">
        <v>17</v>
      </c>
      <c r="B24" s="134" t="s">
        <v>16</v>
      </c>
      <c r="C24" s="127">
        <v>1150</v>
      </c>
      <c r="D24" s="6">
        <v>1000</v>
      </c>
      <c r="E24" s="6">
        <v>1200</v>
      </c>
      <c r="F24" s="12">
        <v>1400</v>
      </c>
      <c r="G24" s="12"/>
      <c r="I24" s="15" t="s">
        <v>174</v>
      </c>
      <c r="J24" s="163">
        <f>J9+J13+J22</f>
        <v>259000</v>
      </c>
    </row>
    <row r="25" spans="1:10" ht="15.75">
      <c r="A25" s="129" t="s">
        <v>94</v>
      </c>
      <c r="B25" s="184" t="s">
        <v>96</v>
      </c>
      <c r="C25" s="124">
        <f>SUM(C26:C32)</f>
        <v>3200</v>
      </c>
      <c r="D25" s="124">
        <f>SUM(D26:D32)</f>
        <v>8500</v>
      </c>
      <c r="E25" s="124">
        <f>SUM(E26:E32)</f>
        <v>9340</v>
      </c>
      <c r="F25" s="124">
        <f>SUM(F26:F32)</f>
        <v>10180</v>
      </c>
      <c r="G25" s="12"/>
      <c r="J25" s="161"/>
    </row>
    <row r="26" spans="1:10" ht="15.75">
      <c r="A26" s="135" t="s">
        <v>20</v>
      </c>
      <c r="B26" s="182" t="s">
        <v>81</v>
      </c>
      <c r="C26" s="127">
        <v>1000</v>
      </c>
      <c r="D26" s="127">
        <v>1500</v>
      </c>
      <c r="E26" s="127">
        <v>1700</v>
      </c>
      <c r="F26" s="127">
        <v>1900</v>
      </c>
      <c r="G26" s="9"/>
      <c r="J26" s="161"/>
    </row>
    <row r="27" spans="1:10" ht="15.75">
      <c r="A27" s="5" t="s">
        <v>27</v>
      </c>
      <c r="B27" s="1" t="s">
        <v>28</v>
      </c>
      <c r="C27" s="127"/>
      <c r="D27" s="127">
        <v>500</v>
      </c>
      <c r="E27" s="127">
        <v>520</v>
      </c>
      <c r="F27" s="127">
        <v>540</v>
      </c>
      <c r="G27" s="9"/>
      <c r="J27" s="161"/>
    </row>
    <row r="28" spans="1:10">
      <c r="A28" s="135" t="s">
        <v>58</v>
      </c>
      <c r="B28" s="134" t="s">
        <v>57</v>
      </c>
      <c r="C28" s="127">
        <v>500</v>
      </c>
      <c r="D28" s="127">
        <v>500</v>
      </c>
      <c r="E28" s="127">
        <v>520</v>
      </c>
      <c r="F28" s="127">
        <v>540</v>
      </c>
      <c r="G28" s="9"/>
    </row>
    <row r="29" spans="1:10">
      <c r="A29" s="135" t="s">
        <v>59</v>
      </c>
      <c r="B29" s="134" t="s">
        <v>60</v>
      </c>
      <c r="C29" s="127">
        <v>700</v>
      </c>
      <c r="D29" s="127">
        <v>1500</v>
      </c>
      <c r="E29" s="127">
        <v>1700</v>
      </c>
      <c r="F29" s="127">
        <v>1900</v>
      </c>
    </row>
    <row r="30" spans="1:10">
      <c r="A30" s="135" t="s">
        <v>64</v>
      </c>
      <c r="B30" s="131" t="s">
        <v>517</v>
      </c>
      <c r="C30" s="127"/>
      <c r="D30" s="127">
        <v>1000</v>
      </c>
      <c r="E30" s="127">
        <v>1200</v>
      </c>
      <c r="F30" s="127">
        <v>1400</v>
      </c>
    </row>
    <row r="31" spans="1:10">
      <c r="A31" s="135" t="s">
        <v>66</v>
      </c>
      <c r="B31" s="28" t="s">
        <v>150</v>
      </c>
      <c r="C31" s="127"/>
      <c r="D31" s="127">
        <v>3500</v>
      </c>
      <c r="E31" s="127">
        <v>3700</v>
      </c>
      <c r="F31" s="127">
        <v>3900</v>
      </c>
    </row>
    <row r="32" spans="1:10">
      <c r="A32" s="135" t="s">
        <v>73</v>
      </c>
      <c r="B32" s="134" t="s">
        <v>148</v>
      </c>
      <c r="C32" s="127">
        <v>1000</v>
      </c>
      <c r="D32" s="127"/>
      <c r="E32" s="127"/>
      <c r="F32" s="127"/>
    </row>
    <row r="33" spans="1:6">
      <c r="A33" s="135"/>
      <c r="C33" s="127"/>
      <c r="D33" s="127"/>
      <c r="E33" s="127"/>
      <c r="F33" s="127"/>
    </row>
    <row r="34" spans="1:6">
      <c r="A34" s="135"/>
      <c r="C34" s="124"/>
      <c r="D34" s="124"/>
      <c r="E34" s="124"/>
      <c r="F34" s="122"/>
    </row>
    <row r="35" spans="1:6" ht="14.25">
      <c r="A35" s="204"/>
      <c r="B35" s="204" t="s">
        <v>127</v>
      </c>
      <c r="C35" s="205">
        <f>C3+C18+C25</f>
        <v>237150</v>
      </c>
      <c r="D35" s="205">
        <f>D3+D18+D25</f>
        <v>259000</v>
      </c>
      <c r="E35" s="205">
        <f>E3+E18+E25</f>
        <v>270440</v>
      </c>
      <c r="F35" s="205">
        <f>F3+F18+F25</f>
        <v>282180</v>
      </c>
    </row>
    <row r="36" spans="1:6" ht="14.25">
      <c r="A36" s="206"/>
      <c r="B36" s="204"/>
      <c r="C36" s="207"/>
      <c r="D36" s="207"/>
      <c r="E36" s="207"/>
      <c r="F36" s="206"/>
    </row>
    <row r="37" spans="1:6" ht="14.25">
      <c r="A37" s="206"/>
      <c r="B37" s="208" t="s">
        <v>165</v>
      </c>
      <c r="C37" s="208" t="s">
        <v>166</v>
      </c>
      <c r="D37" s="208" t="s">
        <v>167</v>
      </c>
      <c r="E37" s="208"/>
      <c r="F37" s="208"/>
    </row>
    <row r="38" spans="1:6" ht="14.25">
      <c r="A38" s="208" t="s">
        <v>165</v>
      </c>
      <c r="B38" s="207">
        <f>D19+D20+D21</f>
        <v>162000</v>
      </c>
      <c r="C38" s="207">
        <f>J13</f>
        <v>24000</v>
      </c>
      <c r="D38" s="207">
        <f>J22</f>
        <v>73000</v>
      </c>
      <c r="E38" s="207"/>
      <c r="F38" s="207">
        <f>B38+C38+D38</f>
        <v>259000</v>
      </c>
    </row>
    <row r="39" spans="1:6" ht="14.25">
      <c r="A39" s="208"/>
      <c r="B39" s="206"/>
      <c r="C39" s="206"/>
      <c r="D39" s="207"/>
      <c r="E39" s="207" t="s">
        <v>174</v>
      </c>
      <c r="F39" s="207">
        <f>F38</f>
        <v>259000</v>
      </c>
    </row>
    <row r="40" spans="1:6" ht="14.25">
      <c r="A40" s="206"/>
      <c r="B40" s="206"/>
      <c r="C40" s="206"/>
      <c r="D40" s="206"/>
      <c r="E40" s="206"/>
      <c r="F40" s="206"/>
    </row>
    <row r="41" spans="1:6" ht="14.25">
      <c r="A41" s="206"/>
      <c r="B41" s="206"/>
      <c r="C41" s="206"/>
      <c r="D41" s="206"/>
      <c r="E41" s="206"/>
      <c r="F41" s="207"/>
    </row>
    <row r="42" spans="1:6" ht="14.25">
      <c r="A42" s="206"/>
      <c r="B42" s="206"/>
      <c r="C42" s="206"/>
      <c r="D42" s="206"/>
      <c r="E42" s="206"/>
      <c r="F42" s="206"/>
    </row>
    <row r="43" spans="1:6" ht="14.25">
      <c r="A43" s="206"/>
      <c r="B43" s="206"/>
      <c r="C43" s="206"/>
      <c r="D43" s="206"/>
      <c r="E43" s="206"/>
      <c r="F43" s="206"/>
    </row>
    <row r="44" spans="1:6" ht="14.25">
      <c r="A44" s="206"/>
      <c r="B44" s="206"/>
      <c r="C44" s="206"/>
      <c r="D44" s="206"/>
      <c r="E44" s="206"/>
      <c r="F44" s="206"/>
    </row>
    <row r="45" spans="1:6" ht="14.25">
      <c r="A45" s="206"/>
      <c r="B45" s="206"/>
      <c r="C45" s="206"/>
      <c r="D45" s="206"/>
      <c r="E45" s="206"/>
      <c r="F45" s="206"/>
    </row>
  </sheetData>
  <mergeCells count="1">
    <mergeCell ref="A1:B1"/>
  </mergeCells>
  <phoneticPr fontId="3" type="noConversion"/>
  <pageMargins left="0.94488188976377963" right="0.15748031496062992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10</vt:i4>
      </vt:variant>
    </vt:vector>
  </HeadingPairs>
  <TitlesOfParts>
    <vt:vector size="22" baseType="lpstr">
      <vt:lpstr>İcmal</vt:lpstr>
      <vt:lpstr>2018-Öz. İd</vt:lpstr>
      <vt:lpstr>Acıgöl</vt:lpstr>
      <vt:lpstr>Avanos</vt:lpstr>
      <vt:lpstr>D.Kuyu</vt:lpstr>
      <vt:lpstr>Gülşhr</vt:lpstr>
      <vt:lpstr>H.Bektş</vt:lpstr>
      <vt:lpstr>Kozklı</vt:lpstr>
      <vt:lpstr>Ürgüp</vt:lpstr>
      <vt:lpstr>2018-Dğr.Kur.</vt:lpstr>
      <vt:lpstr>Ayr. Harc. Pr.</vt:lpstr>
      <vt:lpstr>Fonk ve Ek. S.C.</vt:lpstr>
      <vt:lpstr>'2018-Dğr.Kur.'!Yazdırma_Alanı</vt:lpstr>
      <vt:lpstr>'2018-Öz. İd'!Yazdırma_Alanı</vt:lpstr>
      <vt:lpstr>Acıgöl!Yazdırma_Alanı</vt:lpstr>
      <vt:lpstr>Avanos!Yazdırma_Alanı</vt:lpstr>
      <vt:lpstr>'Ayr. Harc. Pr.'!Yazdırma_Alanı</vt:lpstr>
      <vt:lpstr>D.Kuyu!Yazdırma_Alanı</vt:lpstr>
      <vt:lpstr>Gülşhr!Yazdırma_Alanı</vt:lpstr>
      <vt:lpstr>H.Bektş!Yazdırma_Alanı</vt:lpstr>
      <vt:lpstr>Kozklı!Yazdırma_Alanı</vt:lpstr>
      <vt:lpstr>Ürgüp!Yazdırma_Alanı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Hp</cp:lastModifiedBy>
  <cp:lastPrinted>2019-02-11T05:23:36Z</cp:lastPrinted>
  <dcterms:created xsi:type="dcterms:W3CDTF">2000-07-27T12:32:33Z</dcterms:created>
  <dcterms:modified xsi:type="dcterms:W3CDTF">2019-05-29T13:43:09Z</dcterms:modified>
</cp:coreProperties>
</file>